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er\Desktop\"/>
    </mc:Choice>
  </mc:AlternateContent>
  <xr:revisionPtr revIDLastSave="0" documentId="8_{C7A647BD-B685-451F-961F-577AD745DC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rgebnisliste" sheetId="1" r:id="rId1"/>
    <sheet name="Mannschaften" sheetId="2" r:id="rId2"/>
    <sheet name="Vereine &amp; Abkürzungen" sheetId="4" r:id="rId3"/>
  </sheets>
  <definedNames>
    <definedName name="Damen">Ergebnisliste!$E$38:$E$41</definedName>
    <definedName name="Herren">Ergebnisliste!$E$45:$E$56</definedName>
    <definedName name="Jm">Ergebnisliste!$E$133:$E$134</definedName>
    <definedName name="Jw">Ergebnisliste!$E$129:$E$130</definedName>
    <definedName name="Schm">Ergebnisliste!$E$137</definedName>
    <definedName name="SmI">Ergebnisliste!$E$81:$E$93</definedName>
    <definedName name="SmII">Ergebnisliste!$E$97:$E$125</definedName>
    <definedName name="SwI">Ergebnisliste!$E$60:$E$65</definedName>
    <definedName name="SwII">Ergebnisliste!$E$69:$E$77</definedName>
  </definedNames>
  <calcPr calcId="191029"/>
</workbook>
</file>

<file path=xl/calcChain.xml><?xml version="1.0" encoding="utf-8"?>
<calcChain xmlns="http://schemas.openxmlformats.org/spreadsheetml/2006/main">
  <c r="C34" i="1" l="1"/>
  <c r="D68" i="2"/>
  <c r="H72" i="2"/>
  <c r="G71" i="2"/>
  <c r="F71" i="2"/>
  <c r="E71" i="2"/>
  <c r="D71" i="2"/>
  <c r="B71" i="2"/>
  <c r="A71" i="2"/>
  <c r="G70" i="2"/>
  <c r="F70" i="2"/>
  <c r="E70" i="2"/>
  <c r="D70" i="2"/>
  <c r="B70" i="2"/>
  <c r="A70" i="2"/>
  <c r="G69" i="2"/>
  <c r="F69" i="2"/>
  <c r="E69" i="2"/>
  <c r="D69" i="2"/>
  <c r="B69" i="2"/>
  <c r="A69" i="2"/>
  <c r="G68" i="2"/>
  <c r="F68" i="2"/>
  <c r="E68" i="2"/>
  <c r="B68" i="2"/>
  <c r="A68" i="2"/>
  <c r="D62" i="2"/>
  <c r="E62" i="2"/>
  <c r="F62" i="2"/>
  <c r="G62" i="2"/>
  <c r="D63" i="2"/>
  <c r="E63" i="2"/>
  <c r="F63" i="2"/>
  <c r="G63" i="2"/>
  <c r="D64" i="2"/>
  <c r="E64" i="2"/>
  <c r="F64" i="2"/>
  <c r="G64" i="2"/>
  <c r="G61" i="2"/>
  <c r="F61" i="2"/>
  <c r="E61" i="2"/>
  <c r="D61" i="2"/>
  <c r="D55" i="2"/>
  <c r="E55" i="2"/>
  <c r="F55" i="2"/>
  <c r="G55" i="2"/>
  <c r="D56" i="2"/>
  <c r="E56" i="2"/>
  <c r="F56" i="2"/>
  <c r="G56" i="2"/>
  <c r="D57" i="2"/>
  <c r="E57" i="2"/>
  <c r="F57" i="2"/>
  <c r="G57" i="2"/>
  <c r="G54" i="2"/>
  <c r="F54" i="2"/>
  <c r="E54" i="2"/>
  <c r="D54" i="2"/>
  <c r="D20" i="2"/>
  <c r="E20" i="2"/>
  <c r="F20" i="2"/>
  <c r="G20" i="2"/>
  <c r="D21" i="2"/>
  <c r="E21" i="2"/>
  <c r="F21" i="2"/>
  <c r="G21" i="2"/>
  <c r="D22" i="2"/>
  <c r="E22" i="2"/>
  <c r="F22" i="2"/>
  <c r="G22" i="2"/>
  <c r="K82" i="1"/>
  <c r="L82" i="1" s="1"/>
  <c r="M82" i="1"/>
  <c r="D48" i="2"/>
  <c r="E48" i="2"/>
  <c r="F48" i="2"/>
  <c r="G48" i="2"/>
  <c r="D49" i="2"/>
  <c r="E49" i="2"/>
  <c r="F49" i="2"/>
  <c r="G49" i="2"/>
  <c r="D50" i="2"/>
  <c r="E50" i="2"/>
  <c r="F50" i="2"/>
  <c r="G50" i="2"/>
  <c r="G47" i="2"/>
  <c r="F47" i="2"/>
  <c r="E47" i="2"/>
  <c r="D47" i="2"/>
  <c r="D41" i="2"/>
  <c r="E41" i="2"/>
  <c r="F41" i="2"/>
  <c r="G41" i="2"/>
  <c r="D42" i="2"/>
  <c r="E42" i="2"/>
  <c r="F42" i="2"/>
  <c r="G42" i="2"/>
  <c r="D43" i="2"/>
  <c r="E43" i="2"/>
  <c r="F43" i="2"/>
  <c r="G43" i="2"/>
  <c r="G40" i="2"/>
  <c r="F40" i="2"/>
  <c r="E40" i="2"/>
  <c r="D40" i="2"/>
  <c r="D34" i="2"/>
  <c r="E34" i="2"/>
  <c r="F34" i="2"/>
  <c r="G34" i="2"/>
  <c r="D35" i="2"/>
  <c r="E35" i="2"/>
  <c r="F35" i="2"/>
  <c r="G35" i="2"/>
  <c r="D36" i="2"/>
  <c r="E36" i="2"/>
  <c r="F36" i="2"/>
  <c r="G36" i="2"/>
  <c r="G33" i="2"/>
  <c r="F33" i="2"/>
  <c r="E33" i="2"/>
  <c r="D33" i="2"/>
  <c r="D27" i="2"/>
  <c r="E27" i="2"/>
  <c r="F27" i="2"/>
  <c r="G27" i="2"/>
  <c r="D28" i="2"/>
  <c r="E28" i="2"/>
  <c r="F28" i="2"/>
  <c r="G28" i="2"/>
  <c r="D29" i="2"/>
  <c r="E29" i="2"/>
  <c r="F29" i="2"/>
  <c r="G29" i="2"/>
  <c r="G26" i="2"/>
  <c r="F26" i="2"/>
  <c r="E26" i="2"/>
  <c r="D26" i="2"/>
  <c r="G19" i="2"/>
  <c r="F19" i="2"/>
  <c r="E19" i="2"/>
  <c r="D19" i="2"/>
  <c r="D6" i="2"/>
  <c r="E6" i="2"/>
  <c r="F6" i="2"/>
  <c r="G6" i="2"/>
  <c r="D7" i="2"/>
  <c r="E7" i="2"/>
  <c r="F7" i="2"/>
  <c r="G7" i="2"/>
  <c r="D8" i="2"/>
  <c r="E8" i="2"/>
  <c r="F8" i="2"/>
  <c r="G8" i="2"/>
  <c r="G5" i="2"/>
  <c r="F5" i="2"/>
  <c r="E5" i="2"/>
  <c r="D5" i="2"/>
  <c r="D12" i="2"/>
  <c r="E12" i="2"/>
  <c r="F12" i="2"/>
  <c r="G12" i="2"/>
  <c r="D13" i="2"/>
  <c r="E13" i="2"/>
  <c r="F13" i="2"/>
  <c r="G13" i="2"/>
  <c r="D15" i="2"/>
  <c r="E15" i="2"/>
  <c r="F15" i="2"/>
  <c r="G15" i="2"/>
  <c r="G14" i="2"/>
  <c r="F14" i="2"/>
  <c r="E14" i="2"/>
  <c r="D14" i="2"/>
  <c r="C25" i="1"/>
  <c r="C26" i="1"/>
  <c r="C27" i="1"/>
  <c r="C28" i="1"/>
  <c r="C29" i="1"/>
  <c r="C30" i="1"/>
  <c r="C31" i="1"/>
  <c r="C32" i="1"/>
  <c r="C33" i="1"/>
  <c r="B26" i="2"/>
  <c r="A26" i="2"/>
  <c r="I71" i="2" l="1"/>
  <c r="I70" i="2"/>
  <c r="D72" i="2"/>
  <c r="F34" i="1" s="1"/>
  <c r="F72" i="2"/>
  <c r="H34" i="1" s="1"/>
  <c r="G72" i="2"/>
  <c r="I34" i="1" s="1"/>
  <c r="I68" i="2"/>
  <c r="I69" i="2"/>
  <c r="E72" i="2"/>
  <c r="G34" i="1" s="1"/>
  <c r="K101" i="1"/>
  <c r="L101" i="1" s="1"/>
  <c r="M101" i="1"/>
  <c r="I72" i="2" l="1"/>
  <c r="M38" i="1"/>
  <c r="M41" i="1"/>
  <c r="M39" i="1"/>
  <c r="M53" i="1"/>
  <c r="M51" i="1"/>
  <c r="M49" i="1"/>
  <c r="M50" i="1"/>
  <c r="M46" i="1"/>
  <c r="M52" i="1"/>
  <c r="M45" i="1"/>
  <c r="M54" i="1"/>
  <c r="M48" i="1"/>
  <c r="M56" i="1"/>
  <c r="M47" i="1"/>
  <c r="M55" i="1"/>
  <c r="M65" i="1"/>
  <c r="M64" i="1"/>
  <c r="M61" i="1"/>
  <c r="M63" i="1"/>
  <c r="M60" i="1"/>
  <c r="M62" i="1"/>
  <c r="M70" i="1"/>
  <c r="M69" i="1"/>
  <c r="M74" i="1"/>
  <c r="M72" i="1"/>
  <c r="M73" i="1"/>
  <c r="M77" i="1"/>
  <c r="M75" i="1"/>
  <c r="M76" i="1"/>
  <c r="M71" i="1"/>
  <c r="M86" i="1"/>
  <c r="M85" i="1"/>
  <c r="M84" i="1"/>
  <c r="M89" i="1"/>
  <c r="M93" i="1"/>
  <c r="M90" i="1"/>
  <c r="M87" i="1"/>
  <c r="M91" i="1"/>
  <c r="M83" i="1"/>
  <c r="M81" i="1"/>
  <c r="M88" i="1"/>
  <c r="M92" i="1"/>
  <c r="M105" i="1"/>
  <c r="M102" i="1"/>
  <c r="M106" i="1"/>
  <c r="M123" i="1"/>
  <c r="M99" i="1"/>
  <c r="M124" i="1"/>
  <c r="M108" i="1"/>
  <c r="M111" i="1"/>
  <c r="M118" i="1"/>
  <c r="M104" i="1"/>
  <c r="M103" i="1"/>
  <c r="M97" i="1"/>
  <c r="M120" i="1"/>
  <c r="M98" i="1"/>
  <c r="M122" i="1"/>
  <c r="M125" i="1"/>
  <c r="M119" i="1"/>
  <c r="M107" i="1"/>
  <c r="M114" i="1"/>
  <c r="M110" i="1"/>
  <c r="M117" i="1"/>
  <c r="M115" i="1"/>
  <c r="M116" i="1"/>
  <c r="M121" i="1"/>
  <c r="M109" i="1"/>
  <c r="M112" i="1"/>
  <c r="M113" i="1"/>
  <c r="M100" i="1"/>
  <c r="M129" i="1"/>
  <c r="M130" i="1"/>
  <c r="M134" i="1"/>
  <c r="M133" i="1"/>
  <c r="M137" i="1"/>
  <c r="M40" i="1"/>
  <c r="K89" i="1" l="1"/>
  <c r="L89" i="1" s="1"/>
  <c r="C3" i="4"/>
  <c r="D3" i="4"/>
  <c r="E3" i="4"/>
  <c r="F3" i="4"/>
  <c r="G3" i="4"/>
  <c r="H3" i="4"/>
  <c r="I3" i="4"/>
  <c r="J3" i="4"/>
  <c r="K3" i="4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K2" i="4"/>
  <c r="I2" i="4"/>
  <c r="K113" i="1"/>
  <c r="L113" i="1" s="1"/>
  <c r="K100" i="1"/>
  <c r="L100" i="1" s="1"/>
  <c r="K137" i="1"/>
  <c r="L137" i="1" s="1"/>
  <c r="K133" i="1"/>
  <c r="L133" i="1" s="1"/>
  <c r="K134" i="1"/>
  <c r="L134" i="1" s="1"/>
  <c r="K130" i="1"/>
  <c r="L130" i="1" s="1"/>
  <c r="K49" i="1"/>
  <c r="L49" i="1" s="1"/>
  <c r="K50" i="1"/>
  <c r="L50" i="1" s="1"/>
  <c r="K46" i="1"/>
  <c r="L46" i="1" s="1"/>
  <c r="K52" i="1"/>
  <c r="L52" i="1" s="1"/>
  <c r="K45" i="1"/>
  <c r="L45" i="1" s="1"/>
  <c r="K54" i="1"/>
  <c r="L54" i="1" s="1"/>
  <c r="K48" i="1"/>
  <c r="L48" i="1" s="1"/>
  <c r="K56" i="1"/>
  <c r="L56" i="1" s="1"/>
  <c r="K47" i="1"/>
  <c r="L47" i="1" s="1"/>
  <c r="K55" i="1"/>
  <c r="L55" i="1" s="1"/>
  <c r="K41" i="1"/>
  <c r="L41" i="1" s="1"/>
  <c r="B64" i="2"/>
  <c r="A64" i="2"/>
  <c r="B63" i="2"/>
  <c r="A63" i="2"/>
  <c r="B62" i="2"/>
  <c r="A62" i="2"/>
  <c r="B61" i="2"/>
  <c r="A61" i="2"/>
  <c r="B57" i="2"/>
  <c r="A57" i="2"/>
  <c r="B56" i="2"/>
  <c r="A56" i="2"/>
  <c r="B55" i="2"/>
  <c r="A55" i="2"/>
  <c r="B54" i="2"/>
  <c r="A54" i="2"/>
  <c r="M17" i="4" l="1"/>
  <c r="M9" i="4"/>
  <c r="M16" i="4"/>
  <c r="M8" i="4"/>
  <c r="M15" i="4"/>
  <c r="M7" i="4"/>
  <c r="M14" i="4"/>
  <c r="M6" i="4"/>
  <c r="M18" i="4"/>
  <c r="M20" i="4"/>
  <c r="M13" i="4"/>
  <c r="M5" i="4"/>
  <c r="M19" i="4"/>
  <c r="M12" i="4"/>
  <c r="M10" i="4"/>
  <c r="M4" i="4"/>
  <c r="M11" i="4"/>
  <c r="M3" i="4"/>
  <c r="F65" i="2"/>
  <c r="D65" i="2"/>
  <c r="E65" i="2"/>
  <c r="G65" i="2"/>
  <c r="D58" i="2"/>
  <c r="F32" i="1" s="1"/>
  <c r="M32" i="1" s="1"/>
  <c r="E58" i="2"/>
  <c r="G32" i="1" s="1"/>
  <c r="G58" i="2"/>
  <c r="I32" i="1" s="1"/>
  <c r="F58" i="2"/>
  <c r="H32" i="1" s="1"/>
  <c r="K34" i="1" l="1"/>
  <c r="L34" i="1" s="1"/>
  <c r="M34" i="1"/>
  <c r="I33" i="1"/>
  <c r="G33" i="1"/>
  <c r="F33" i="1"/>
  <c r="H33" i="1"/>
  <c r="K53" i="1"/>
  <c r="L53" i="1" s="1"/>
  <c r="M33" i="1" l="1"/>
  <c r="J2" i="4"/>
  <c r="K73" i="1"/>
  <c r="L73" i="1" s="1"/>
  <c r="K64" i="1"/>
  <c r="L64" i="1" s="1"/>
  <c r="K87" i="1" l="1"/>
  <c r="L87" i="1" s="1"/>
  <c r="K69" i="1"/>
  <c r="L69" i="1" s="1"/>
  <c r="K102" i="1"/>
  <c r="L102" i="1" s="1"/>
  <c r="K109" i="1" l="1"/>
  <c r="L109" i="1" s="1"/>
  <c r="K110" i="1"/>
  <c r="L110" i="1" s="1"/>
  <c r="K105" i="1"/>
  <c r="L105" i="1" s="1"/>
  <c r="K106" i="1"/>
  <c r="L106" i="1" s="1"/>
  <c r="K117" i="1"/>
  <c r="L117" i="1" s="1"/>
  <c r="K104" i="1"/>
  <c r="L104" i="1" s="1"/>
  <c r="K119" i="1"/>
  <c r="L119" i="1" s="1"/>
  <c r="K115" i="1"/>
  <c r="L115" i="1" s="1"/>
  <c r="K124" i="1"/>
  <c r="L124" i="1" s="1"/>
  <c r="K97" i="1"/>
  <c r="L97" i="1" s="1"/>
  <c r="K122" i="1"/>
  <c r="L122" i="1" s="1"/>
  <c r="K121" i="1"/>
  <c r="L121" i="1" s="1"/>
  <c r="K76" i="1"/>
  <c r="L76" i="1" s="1"/>
  <c r="K75" i="1"/>
  <c r="L75" i="1" s="1"/>
  <c r="K99" i="1" l="1"/>
  <c r="L99" i="1" s="1"/>
  <c r="K92" i="1"/>
  <c r="L92" i="1" s="1"/>
  <c r="K86" i="1" l="1"/>
  <c r="L86" i="1" s="1"/>
  <c r="I21" i="4"/>
  <c r="K21" i="4"/>
  <c r="L21" i="4" l="1"/>
  <c r="J21" i="4"/>
  <c r="H2" i="4"/>
  <c r="G2" i="4"/>
  <c r="F2" i="4"/>
  <c r="E2" i="4"/>
  <c r="D2" i="4"/>
  <c r="C2" i="4"/>
  <c r="E17" i="1" l="1"/>
  <c r="D21" i="4"/>
  <c r="F21" i="4"/>
  <c r="H21" i="4"/>
  <c r="E21" i="4"/>
  <c r="M2" i="4"/>
  <c r="C21" i="4"/>
  <c r="G21" i="4"/>
  <c r="J17" i="1" l="1"/>
  <c r="M21" i="4"/>
  <c r="K114" i="1"/>
  <c r="L114" i="1" s="1"/>
  <c r="K70" i="1"/>
  <c r="L70" i="1" s="1"/>
  <c r="K77" i="1" l="1"/>
  <c r="L77" i="1" s="1"/>
  <c r="K129" i="1"/>
  <c r="L129" i="1" s="1"/>
  <c r="K85" i="1" l="1"/>
  <c r="L85" i="1" s="1"/>
  <c r="K84" i="1"/>
  <c r="L84" i="1" s="1"/>
  <c r="K81" i="1"/>
  <c r="L81" i="1" s="1"/>
  <c r="K65" i="1"/>
  <c r="L65" i="1" s="1"/>
  <c r="K61" i="1"/>
  <c r="L61" i="1" s="1"/>
  <c r="K63" i="1"/>
  <c r="L63" i="1" s="1"/>
  <c r="K60" i="1"/>
  <c r="L60" i="1" s="1"/>
  <c r="I64" i="2" l="1"/>
  <c r="I57" i="2"/>
  <c r="K91" i="1"/>
  <c r="L91" i="1" s="1"/>
  <c r="M17" i="1" l="1"/>
  <c r="K38" i="1" l="1"/>
  <c r="L38" i="1" s="1"/>
  <c r="B29" i="2" l="1"/>
  <c r="A29" i="2"/>
  <c r="B28" i="2"/>
  <c r="A28" i="2"/>
  <c r="B27" i="2"/>
  <c r="A27" i="2"/>
  <c r="B43" i="2"/>
  <c r="A43" i="2"/>
  <c r="B42" i="2"/>
  <c r="A42" i="2"/>
  <c r="B41" i="2"/>
  <c r="A41" i="2"/>
  <c r="B40" i="2"/>
  <c r="A40" i="2"/>
  <c r="B22" i="2"/>
  <c r="A22" i="2"/>
  <c r="B21" i="2"/>
  <c r="A21" i="2"/>
  <c r="B20" i="2"/>
  <c r="A20" i="2"/>
  <c r="B19" i="2"/>
  <c r="A19" i="2"/>
  <c r="B36" i="2"/>
  <c r="A36" i="2"/>
  <c r="B35" i="2"/>
  <c r="A35" i="2"/>
  <c r="B34" i="2"/>
  <c r="A34" i="2"/>
  <c r="B33" i="2"/>
  <c r="A33" i="2"/>
  <c r="B15" i="2"/>
  <c r="A15" i="2"/>
  <c r="B14" i="2"/>
  <c r="A14" i="2"/>
  <c r="B13" i="2"/>
  <c r="A13" i="2"/>
  <c r="B12" i="2"/>
  <c r="A12" i="2"/>
  <c r="B8" i="2"/>
  <c r="A8" i="2"/>
  <c r="B7" i="2"/>
  <c r="A7" i="2"/>
  <c r="B6" i="2"/>
  <c r="A6" i="2"/>
  <c r="B5" i="2"/>
  <c r="A5" i="2"/>
  <c r="A48" i="2"/>
  <c r="B48" i="2"/>
  <c r="A49" i="2"/>
  <c r="B49" i="2"/>
  <c r="A50" i="2"/>
  <c r="B50" i="2"/>
  <c r="A47" i="2"/>
  <c r="B47" i="2"/>
  <c r="K62" i="1"/>
  <c r="L62" i="1" s="1"/>
  <c r="K120" i="1"/>
  <c r="L120" i="1" s="1"/>
  <c r="K123" i="1"/>
  <c r="L123" i="1" s="1"/>
  <c r="K88" i="1"/>
  <c r="L88" i="1" s="1"/>
  <c r="K83" i="1"/>
  <c r="L83" i="1" s="1"/>
  <c r="K40" i="1"/>
  <c r="L40" i="1" s="1"/>
  <c r="K39" i="1"/>
  <c r="L39" i="1" s="1"/>
  <c r="K51" i="1"/>
  <c r="L51" i="1" s="1"/>
  <c r="K74" i="1"/>
  <c r="L74" i="1" s="1"/>
  <c r="K71" i="1"/>
  <c r="L71" i="1" s="1"/>
  <c r="K72" i="1"/>
  <c r="L72" i="1" s="1"/>
  <c r="K93" i="1"/>
  <c r="L93" i="1" s="1"/>
  <c r="K90" i="1"/>
  <c r="L90" i="1" s="1"/>
  <c r="K98" i="1"/>
  <c r="L98" i="1" s="1"/>
  <c r="K112" i="1"/>
  <c r="L112" i="1" s="1"/>
  <c r="K118" i="1"/>
  <c r="L118" i="1" s="1"/>
  <c r="K111" i="1"/>
  <c r="L111" i="1" s="1"/>
  <c r="K116" i="1"/>
  <c r="L116" i="1" s="1"/>
  <c r="K107" i="1"/>
  <c r="L107" i="1" s="1"/>
  <c r="K103" i="1"/>
  <c r="K108" i="1"/>
  <c r="L108" i="1" s="1"/>
  <c r="K125" i="1"/>
  <c r="L125" i="1" s="1"/>
  <c r="H51" i="2" l="1"/>
  <c r="L103" i="1"/>
  <c r="I20" i="2"/>
  <c r="I40" i="2"/>
  <c r="I56" i="2"/>
  <c r="I63" i="2"/>
  <c r="I13" i="2"/>
  <c r="I12" i="2"/>
  <c r="I19" i="2"/>
  <c r="I27" i="2"/>
  <c r="I43" i="2"/>
  <c r="I35" i="2"/>
  <c r="I34" i="2"/>
  <c r="I55" i="2"/>
  <c r="I62" i="2"/>
  <c r="I41" i="2"/>
  <c r="I15" i="2"/>
  <c r="I48" i="2"/>
  <c r="G16" i="2"/>
  <c r="E44" i="2"/>
  <c r="F30" i="2"/>
  <c r="H28" i="1" s="1"/>
  <c r="E9" i="2"/>
  <c r="I6" i="2"/>
  <c r="I14" i="2"/>
  <c r="G37" i="2"/>
  <c r="I29" i="1" s="1"/>
  <c r="F51" i="2"/>
  <c r="I49" i="2"/>
  <c r="E51" i="2"/>
  <c r="H9" i="2"/>
  <c r="F16" i="2"/>
  <c r="D16" i="2"/>
  <c r="D23" i="2"/>
  <c r="F27" i="1" s="1"/>
  <c r="G44" i="2"/>
  <c r="F9" i="2"/>
  <c r="G9" i="2"/>
  <c r="I8" i="2"/>
  <c r="F37" i="2"/>
  <c r="H29" i="1" s="1"/>
  <c r="F23" i="2"/>
  <c r="H27" i="1" s="1"/>
  <c r="G30" i="2"/>
  <c r="I28" i="1" s="1"/>
  <c r="G51" i="2"/>
  <c r="I7" i="2"/>
  <c r="I36" i="2"/>
  <c r="D37" i="2"/>
  <c r="F29" i="1" s="1"/>
  <c r="G23" i="2"/>
  <c r="I27" i="1" s="1"/>
  <c r="D9" i="2"/>
  <c r="D51" i="2"/>
  <c r="D30" i="2"/>
  <c r="F28" i="1" s="1"/>
  <c r="I33" i="2"/>
  <c r="I5" i="2"/>
  <c r="I50" i="2"/>
  <c r="I26" i="2"/>
  <c r="E37" i="2"/>
  <c r="G29" i="1" s="1"/>
  <c r="I21" i="2"/>
  <c r="F44" i="2"/>
  <c r="I28" i="2"/>
  <c r="E16" i="2"/>
  <c r="E23" i="2"/>
  <c r="G27" i="1" s="1"/>
  <c r="D44" i="2"/>
  <c r="I42" i="2"/>
  <c r="E30" i="2"/>
  <c r="G28" i="1" s="1"/>
  <c r="I47" i="2" l="1"/>
  <c r="I51" i="2" s="1"/>
  <c r="M29" i="1"/>
  <c r="M28" i="1"/>
  <c r="M27" i="1"/>
  <c r="H16" i="2"/>
  <c r="H30" i="2"/>
  <c r="K28" i="1" s="1"/>
  <c r="L28" i="1" s="1"/>
  <c r="H23" i="2"/>
  <c r="H44" i="2"/>
  <c r="I22" i="2"/>
  <c r="I23" i="2" s="1"/>
  <c r="I29" i="2"/>
  <c r="I30" i="2" s="1"/>
  <c r="H58" i="2"/>
  <c r="I54" i="2"/>
  <c r="I58" i="2" s="1"/>
  <c r="H65" i="2"/>
  <c r="I61" i="2"/>
  <c r="I65" i="2" s="1"/>
  <c r="H37" i="2"/>
  <c r="K29" i="1" s="1"/>
  <c r="L29" i="1" s="1"/>
  <c r="G26" i="1"/>
  <c r="H25" i="1"/>
  <c r="H26" i="1"/>
  <c r="G25" i="1"/>
  <c r="I26" i="1"/>
  <c r="F25" i="1"/>
  <c r="I25" i="1"/>
  <c r="F26" i="1"/>
  <c r="H30" i="1"/>
  <c r="G30" i="1"/>
  <c r="H31" i="1"/>
  <c r="F30" i="1"/>
  <c r="F31" i="1"/>
  <c r="I31" i="1"/>
  <c r="I30" i="1"/>
  <c r="G31" i="1"/>
  <c r="I9" i="2"/>
  <c r="K27" i="1"/>
  <c r="L27" i="1" s="1"/>
  <c r="I44" i="2"/>
  <c r="I16" i="2"/>
  <c r="I37" i="2"/>
  <c r="M31" i="1" l="1"/>
  <c r="M30" i="1"/>
  <c r="M26" i="1"/>
  <c r="M25" i="1"/>
  <c r="K26" i="1"/>
  <c r="L26" i="1" s="1"/>
  <c r="K25" i="1"/>
  <c r="L25" i="1" s="1"/>
  <c r="K32" i="1"/>
  <c r="L32" i="1" s="1"/>
  <c r="K33" i="1"/>
  <c r="L33" i="1" s="1"/>
  <c r="K30" i="1"/>
  <c r="L30" i="1" s="1"/>
  <c r="K31" i="1"/>
  <c r="L31" i="1" s="1"/>
</calcChain>
</file>

<file path=xl/sharedStrings.xml><?xml version="1.0" encoding="utf-8"?>
<sst xmlns="http://schemas.openxmlformats.org/spreadsheetml/2006/main" count="546" uniqueCount="278">
  <si>
    <t xml:space="preserve">Turnierleitung </t>
  </si>
  <si>
    <t>BGC Celle</t>
  </si>
  <si>
    <t>Schiedsgericht</t>
  </si>
  <si>
    <t>Gruppe 1</t>
  </si>
  <si>
    <t>Gruppe 2</t>
  </si>
  <si>
    <t>OS</t>
  </si>
  <si>
    <t>S</t>
  </si>
  <si>
    <t>Teilnehmer</t>
  </si>
  <si>
    <t>Gesamt</t>
  </si>
  <si>
    <t xml:space="preserve"> </t>
  </si>
  <si>
    <t>Besondere Vork.</t>
  </si>
  <si>
    <t>4 er Mannschaften</t>
  </si>
  <si>
    <t>Rd 1</t>
  </si>
  <si>
    <t>Rd 2</t>
  </si>
  <si>
    <t>Rd 3</t>
  </si>
  <si>
    <t>Rd 4</t>
  </si>
  <si>
    <t>Schnitt</t>
  </si>
  <si>
    <t>Rd.Diff</t>
  </si>
  <si>
    <t>1.</t>
  </si>
  <si>
    <t>MGV Bremen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</si>
  <si>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</si>
  <si>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</si>
  <si>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</si>
  <si>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</si>
  <si>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</si>
  <si>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</si>
  <si>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</si>
  <si>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</si>
  <si>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</si>
  <si>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</si>
  <si>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</si>
  <si>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</si>
  <si>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</si>
  <si>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</si>
  <si>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Damen</t>
  </si>
  <si>
    <t>Verein</t>
  </si>
  <si>
    <t>Paßnr.</t>
  </si>
  <si>
    <t>Cel</t>
  </si>
  <si>
    <t>Cux</t>
  </si>
  <si>
    <t>Elm</t>
  </si>
  <si>
    <t>Han</t>
  </si>
  <si>
    <t>TSV</t>
  </si>
  <si>
    <t xml:space="preserve">Herren </t>
  </si>
  <si>
    <t>Nen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</si>
  <si>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</si>
  <si>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</si>
  <si>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</si>
  <si>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</si>
  <si>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</si>
  <si>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</si>
  <si>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</si>
  <si>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</si>
  <si>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</si>
  <si>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Lob</t>
  </si>
  <si>
    <t>Senioren W. I</t>
  </si>
  <si>
    <t>Gos</t>
  </si>
  <si>
    <t>BrO</t>
  </si>
  <si>
    <t>Senioren W. II</t>
  </si>
  <si>
    <t>Senioren M. I</t>
  </si>
  <si>
    <t>Senioren M. II</t>
  </si>
  <si>
    <t xml:space="preserve">BGC Hannover  </t>
  </si>
  <si>
    <t xml:space="preserve">MGC Kassel                </t>
  </si>
  <si>
    <t>Kas</t>
  </si>
  <si>
    <t>BGC Bremen</t>
  </si>
  <si>
    <t>Bre</t>
  </si>
  <si>
    <t>TSV Salzgitter</t>
  </si>
  <si>
    <t>MC "Möve" Cuxhaven</t>
  </si>
  <si>
    <t>VFL Lüneburg</t>
  </si>
  <si>
    <t xml:space="preserve">MC Flora Elmshorn </t>
  </si>
  <si>
    <t>VFL Lohbrügge</t>
  </si>
  <si>
    <t xml:space="preserve">BGC Goslar                   </t>
  </si>
  <si>
    <t>FdR.</t>
  </si>
  <si>
    <t>SV Gebhardshagen</t>
  </si>
  <si>
    <t>Geb</t>
  </si>
  <si>
    <t>BGC Bad Nenndorf</t>
  </si>
  <si>
    <t xml:space="preserve">Erwachsene: </t>
  </si>
  <si>
    <t>Rd 5</t>
  </si>
  <si>
    <t>Gesamt:</t>
  </si>
  <si>
    <t>Jugendliche:</t>
  </si>
  <si>
    <t>Gruppe 1:</t>
  </si>
  <si>
    <t>Gruppe 2:</t>
  </si>
  <si>
    <t>Fischer</t>
  </si>
  <si>
    <t>Marcus</t>
  </si>
  <si>
    <t>Uwe</t>
  </si>
  <si>
    <t>Marion</t>
  </si>
  <si>
    <t>Reinicke</t>
  </si>
  <si>
    <t>Kampe</t>
  </si>
  <si>
    <t>Cornelia</t>
  </si>
  <si>
    <t>Michna</t>
  </si>
  <si>
    <t>Sigrid</t>
  </si>
  <si>
    <t>Peter</t>
  </si>
  <si>
    <t>Dirk</t>
  </si>
  <si>
    <t>Hans</t>
  </si>
  <si>
    <t>Wolfgang</t>
  </si>
  <si>
    <t>Wriedt</t>
  </si>
  <si>
    <t>Polat</t>
  </si>
  <si>
    <t>Necdet</t>
  </si>
  <si>
    <t>4er Mannschaften</t>
  </si>
  <si>
    <t>Sven</t>
  </si>
  <si>
    <t>Holger</t>
  </si>
  <si>
    <t>Ralph</t>
  </si>
  <si>
    <t>Werner</t>
  </si>
  <si>
    <t>Günter</t>
  </si>
  <si>
    <t>Ehm</t>
  </si>
  <si>
    <t>Rebecca</t>
  </si>
  <si>
    <t>Hennies</t>
  </si>
  <si>
    <t>Beier</t>
  </si>
  <si>
    <t>Hackenberg</t>
  </si>
  <si>
    <t>Willi</t>
  </si>
  <si>
    <t>1. BGC Celle</t>
  </si>
  <si>
    <t>Krause</t>
  </si>
  <si>
    <t>Lendner</t>
  </si>
  <si>
    <t>Ute</t>
  </si>
  <si>
    <t>Benn</t>
  </si>
  <si>
    <t>Schäfer</t>
  </si>
  <si>
    <t>Norbert</t>
  </si>
  <si>
    <t>Freßmann</t>
  </si>
  <si>
    <t>Christian</t>
  </si>
  <si>
    <t>Ingo</t>
  </si>
  <si>
    <t>Pahl</t>
  </si>
  <si>
    <t>Gabi</t>
  </si>
  <si>
    <t>Susanne</t>
  </si>
  <si>
    <t>Kirsten</t>
  </si>
  <si>
    <t>Jahrmärker</t>
  </si>
  <si>
    <t>Uta</t>
  </si>
  <si>
    <t>Cieslik</t>
  </si>
  <si>
    <t>Edmund</t>
  </si>
  <si>
    <t>Kubzda</t>
  </si>
  <si>
    <t>Manfred</t>
  </si>
  <si>
    <t>Lührs</t>
  </si>
  <si>
    <t>Heinz</t>
  </si>
  <si>
    <t>Wieck</t>
  </si>
  <si>
    <t>Herbert</t>
  </si>
  <si>
    <t>Rotermund</t>
  </si>
  <si>
    <t>Marie Sophie</t>
  </si>
  <si>
    <t>D</t>
  </si>
  <si>
    <t>H</t>
  </si>
  <si>
    <t>Sw1</t>
  </si>
  <si>
    <t>Sw2</t>
  </si>
  <si>
    <t>Sm1</t>
  </si>
  <si>
    <t>Sm2</t>
  </si>
  <si>
    <t>Jm</t>
  </si>
  <si>
    <t>Jw</t>
  </si>
  <si>
    <t>Schm</t>
  </si>
  <si>
    <t>Schw</t>
  </si>
  <si>
    <t>Ges.</t>
  </si>
  <si>
    <t>VfL</t>
  </si>
  <si>
    <t>Prediger</t>
  </si>
  <si>
    <t>Lars</t>
  </si>
  <si>
    <t>MC</t>
  </si>
  <si>
    <t>Elke</t>
  </si>
  <si>
    <t>Willenbockel</t>
  </si>
  <si>
    <t>Göt</t>
  </si>
  <si>
    <t>Gaute</t>
  </si>
  <si>
    <t>Heynen</t>
  </si>
  <si>
    <t>Woltmann</t>
  </si>
  <si>
    <t>Grüne</t>
  </si>
  <si>
    <t>Adolf</t>
  </si>
  <si>
    <t>Müller</t>
  </si>
  <si>
    <t>25.</t>
  </si>
  <si>
    <t>26.</t>
  </si>
  <si>
    <t>27.</t>
  </si>
  <si>
    <t>28.</t>
  </si>
  <si>
    <t>MGC Göttingen</t>
  </si>
  <si>
    <t>Badtke</t>
  </si>
  <si>
    <t>Gerhard</t>
  </si>
  <si>
    <t>Los = Losentscheidung</t>
  </si>
  <si>
    <t>n.a. = zum Stechen nicht angetreten</t>
  </si>
  <si>
    <t>n.St. = nach Stechen</t>
  </si>
  <si>
    <t>Minigolfcard</t>
  </si>
  <si>
    <t>Wassermann</t>
  </si>
  <si>
    <t>Inge</t>
  </si>
  <si>
    <t>Spandau</t>
  </si>
  <si>
    <t>Jugend W.</t>
  </si>
  <si>
    <t>Krause, Dirk</t>
  </si>
  <si>
    <t>Dirk Krause</t>
  </si>
  <si>
    <t>Christoph</t>
  </si>
  <si>
    <t>Die</t>
  </si>
  <si>
    <t>BGC Diepholz</t>
  </si>
  <si>
    <t>Wob</t>
  </si>
  <si>
    <t>BGC Wolfsburg</t>
  </si>
  <si>
    <t>Dor</t>
  </si>
  <si>
    <t>Dormagen/Brechten</t>
  </si>
  <si>
    <t>Rei</t>
  </si>
  <si>
    <t>Reinickendorfer MGC</t>
  </si>
  <si>
    <r>
      <t xml:space="preserve">Ergebnisliste vom </t>
    </r>
    <r>
      <rPr>
        <b/>
        <sz val="18"/>
        <color indexed="8"/>
        <rFont val="Arial"/>
        <family val="2"/>
      </rPr>
      <t xml:space="preserve">56. Celler Pfingstturnier        </t>
    </r>
  </si>
  <si>
    <t>Heerich, Ralph</t>
  </si>
  <si>
    <t>Hackenberg, Willi</t>
  </si>
  <si>
    <t>Scharnhorst, Rüdiger</t>
  </si>
  <si>
    <t>BGC Hannover</t>
  </si>
  <si>
    <t>MGC Kassel</t>
  </si>
  <si>
    <t>Raschke-Dejoks</t>
  </si>
  <si>
    <t>Isabell</t>
  </si>
  <si>
    <t>Jasmin</t>
  </si>
  <si>
    <t>Berthel-Nelles</t>
  </si>
  <si>
    <t>Yvonne</t>
  </si>
  <si>
    <t>Sperling</t>
  </si>
  <si>
    <t>Sascha</t>
  </si>
  <si>
    <t>Raschke</t>
  </si>
  <si>
    <t>Benjamin</t>
  </si>
  <si>
    <t>Dejoks</t>
  </si>
  <si>
    <t>Rene</t>
  </si>
  <si>
    <t>Diener</t>
  </si>
  <si>
    <t>Manuel</t>
  </si>
  <si>
    <t>Marcel</t>
  </si>
  <si>
    <t>Bothmann</t>
  </si>
  <si>
    <t>Patrick</t>
  </si>
  <si>
    <t>Nelles</t>
  </si>
  <si>
    <t>Tiedke</t>
  </si>
  <si>
    <t>Michael</t>
  </si>
  <si>
    <t>Schilling</t>
  </si>
  <si>
    <t>Jan-Rainer</t>
  </si>
  <si>
    <t>Jugend M.</t>
  </si>
  <si>
    <t>Schüler M.</t>
  </si>
  <si>
    <t>Beyer</t>
  </si>
  <si>
    <t>Lukas</t>
  </si>
  <si>
    <t>Kai-Erik</t>
  </si>
  <si>
    <t>Klaus</t>
  </si>
  <si>
    <t>Klenzmann</t>
  </si>
  <si>
    <t>Kai</t>
  </si>
  <si>
    <t>Drobik</t>
  </si>
  <si>
    <t>Andreas</t>
  </si>
  <si>
    <t>Schulz</t>
  </si>
  <si>
    <t>Hans-Jürgen</t>
  </si>
  <si>
    <t>Becker</t>
  </si>
  <si>
    <t>Martin</t>
  </si>
  <si>
    <t>Georgi</t>
  </si>
  <si>
    <t>Tetzlaff</t>
  </si>
  <si>
    <t>Jörg</t>
  </si>
  <si>
    <t>Schönfelder</t>
  </si>
  <si>
    <t>Karl-Heinz</t>
  </si>
  <si>
    <t>29.</t>
  </si>
  <si>
    <t>Barnstorf</t>
  </si>
  <si>
    <t>Hermann</t>
  </si>
  <si>
    <t>Jürgen</t>
  </si>
  <si>
    <t>Schwankweiler</t>
  </si>
  <si>
    <t>Erich</t>
  </si>
  <si>
    <t>Hake</t>
  </si>
  <si>
    <t>Siegfried</t>
  </si>
  <si>
    <t>Scharnhorst</t>
  </si>
  <si>
    <t>Rüdiger</t>
  </si>
  <si>
    <t>Mattik</t>
  </si>
  <si>
    <t>Schwarz</t>
  </si>
  <si>
    <t>Detlef</t>
  </si>
  <si>
    <t>Eike</t>
  </si>
  <si>
    <t>Fritz-Herbert</t>
  </si>
  <si>
    <t>Haase</t>
  </si>
  <si>
    <t>Guido</t>
  </si>
  <si>
    <t>Heerich</t>
  </si>
  <si>
    <t>Haubold</t>
  </si>
  <si>
    <t>Helga</t>
  </si>
  <si>
    <t>Clever</t>
  </si>
  <si>
    <t>Andrea</t>
  </si>
  <si>
    <t>Heiliger</t>
  </si>
  <si>
    <t>Ursula</t>
  </si>
  <si>
    <t>Erika</t>
  </si>
  <si>
    <t>Burkert</t>
  </si>
  <si>
    <t>Renate</t>
  </si>
  <si>
    <t>Startverschiebung auf 11:00, 11:30, 12:00 Uhr wegen Regens</t>
  </si>
  <si>
    <t>05.09.2020 - 06.09.2020</t>
  </si>
  <si>
    <t>Weidner</t>
  </si>
  <si>
    <t>Regenunterbrechung 17:25 - 18:00 Uhr</t>
  </si>
  <si>
    <t>Abbruch nach Runde 4 um 18:20 Uhr</t>
  </si>
  <si>
    <t>Prediger, Lars</t>
  </si>
  <si>
    <t>Wassermann, Sven</t>
  </si>
  <si>
    <t>Dejoks, Rene</t>
  </si>
  <si>
    <t>BGC Celle 1</t>
  </si>
  <si>
    <t>BGC Celle 2</t>
  </si>
  <si>
    <t>MGC Kassel 1</t>
  </si>
  <si>
    <t>MGC Kassel 2</t>
  </si>
  <si>
    <t>MGC Kassel 3</t>
  </si>
  <si>
    <t>Keine besonderen Vorkomnisse</t>
  </si>
  <si>
    <t>MC Möve Cuxhaven 1</t>
  </si>
  <si>
    <t>VfL Lüneburg</t>
  </si>
  <si>
    <t>n.St.</t>
  </si>
  <si>
    <t>verzichtet</t>
  </si>
  <si>
    <t>Liana</t>
  </si>
  <si>
    <t>Mc Möve Cuxhaven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</si>
</sst>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.000"/>
    <numFmt numFmtId="166" formatCode="[$-407]d/\ mmmm\ yyyy;@"/>
  </numFmts>
  <fonts count="21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sz val="14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sz val="12"/>
      <color indexed="8"/>
      <name val="MS Sans Serif"/>
      <family val="2"/>
    </font>
    <font>
      <b/>
      <sz val="18"/>
      <color indexed="8"/>
      <name val="Arial"/>
      <family val="2"/>
    </font>
    <font>
      <sz val="12"/>
      <color rgb="FF000000"/>
      <name val="MS Sans Serif"/>
      <family val="2"/>
    </font>
    <font>
      <b/>
      <sz val="12"/>
      <color rgb="FF000000"/>
      <name val="MS Sans Serif"/>
      <family val="2"/>
    </font>
    <font>
      <b/>
      <i/>
      <sz val="12"/>
      <color rgb="FF000000"/>
      <name val="MS Sans Serif"/>
      <family val="2"/>
    </font>
    <font>
      <b/>
      <sz val="14"/>
      <color rgb="FF000000"/>
      <name val="MS Sans Serif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rgb="FF000000"/>
      <name val="MS Sans Serif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0" xfId="0"/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2" fillId="0" borderId="0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/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8" xfId="0" applyFont="1" applyBorder="1" applyAlignment="1" applyProtection="1">
      <alignment horizontal="left" vertical="center"/>
    </xf>
    <xf numFmtId="0" fontId="18" fillId="0" borderId="11" xfId="0" applyFont="1" applyBorder="1" applyAlignment="1">
      <alignment horizontal="center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5" fillId="0" borderId="0" xfId="0" applyFont="1" applyAlignment="1">
      <alignment horizontal="left"/>
    </xf>
  </cellXfs>
  <cellStyles count="1">
    <cellStyle name="Standard" xfId="0" builtinId="0"/>
  </cellStyles>
  <dxfs count="126"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ndense val="0"/>
        <extend val="0"/>
        <color rgb="FF000000"/>
      </font>
    </dxf>
    <dxf>
      <font>
        <condense val="0"/>
        <extend val="0"/>
        <color rgb="FFFF0000"/>
      </font>
    </dxf>
    <dxf>
      <font>
        <condense val="0"/>
        <extend val="0"/>
        <color rgb="FF339966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7"/>
  <sheetViews>
    <sheetView tabSelected="1" view="pageBreakPreview" zoomScaleNormal="100" zoomScaleSheetLayoutView="100" workbookViewId="0">
      <selection activeCell="I35" sqref="I35"/>
    </sheetView>
  </sheetViews>
  <sheetFormatPr baseColWidth="10" defaultColWidth="11.44140625" defaultRowHeight="15.6" x14ac:dyDescent="0.3"/>
  <cols>
    <col min="1" max="1" width="4.44140625" style="29" bestFit="1" customWidth="1"/>
    <col min="2" max="2" width="9.5546875" style="41" bestFit="1" customWidth="1"/>
    <col min="3" max="3" width="23.109375" style="1" customWidth="1"/>
    <col min="4" max="4" width="21" style="1" bestFit="1" customWidth="1"/>
    <col min="5" max="5" width="9" style="1" bestFit="1" customWidth="1"/>
    <col min="6" max="6" width="10.33203125" style="16" bestFit="1" customWidth="1"/>
    <col min="7" max="8" width="7.33203125" style="2" bestFit="1" customWidth="1"/>
    <col min="9" max="10" width="7.33203125" style="2" customWidth="1"/>
    <col min="11" max="11" width="11.44140625" style="3" customWidth="1"/>
    <col min="12" max="12" width="12.33203125" style="19" bestFit="1" customWidth="1"/>
    <col min="13" max="13" width="9.6640625" style="17" bestFit="1" customWidth="1"/>
    <col min="14" max="14" width="9.6640625" style="5" bestFit="1" customWidth="1"/>
    <col min="15" max="15" width="6.5546875" style="3" bestFit="1" customWidth="1"/>
    <col min="16" max="17" width="11.44140625" style="3"/>
    <col min="18" max="18" width="1.88671875" style="3" bestFit="1" customWidth="1"/>
    <col min="19" max="16384" width="11.44140625" style="3"/>
  </cols>
  <sheetData>
    <row r="1" spans="1:15" ht="22.8" x14ac:dyDescent="0.3">
      <c r="A1" s="79" t="s">
        <v>185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3">
      <c r="A2" s="80" t="s">
        <v>259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9" customFormat="1" x14ac:dyDescent="0.3">
      <c r="A3" s="29"/>
      <c r="B3" s="41"/>
      <c r="C3" s="1"/>
      <c r="D3" s="1"/>
      <c r="E3" s="1"/>
      <c r="F3" s="3"/>
      <c r="G3" s="15"/>
      <c r="H3" s="15"/>
      <c r="I3" s="15"/>
      <c r="J3" s="15"/>
      <c r="L3" s="1"/>
      <c r="M3" s="10"/>
      <c r="N3" s="1"/>
    </row>
    <row r="4" spans="1:15" s="9" customFormat="1" x14ac:dyDescent="0.3">
      <c r="A4" s="29"/>
      <c r="B4" s="41"/>
      <c r="C4" s="1"/>
      <c r="D4" s="1"/>
      <c r="E4" s="1"/>
      <c r="F4" s="3"/>
      <c r="G4" s="15"/>
      <c r="H4" s="15"/>
      <c r="I4" s="15"/>
      <c r="J4" s="15"/>
      <c r="L4" s="1"/>
      <c r="M4" s="10"/>
      <c r="N4" s="1"/>
    </row>
    <row r="5" spans="1:15" s="8" customFormat="1" x14ac:dyDescent="0.3">
      <c r="A5" s="29"/>
      <c r="B5" s="41"/>
      <c r="C5" s="7" t="s">
        <v>0</v>
      </c>
      <c r="D5" s="7"/>
      <c r="E5" s="78" t="s">
        <v>174</v>
      </c>
      <c r="F5" s="78"/>
      <c r="G5" s="78"/>
      <c r="H5" s="78" t="s">
        <v>109</v>
      </c>
      <c r="I5" s="78"/>
      <c r="J5" s="78"/>
      <c r="L5" s="1">
        <v>20839</v>
      </c>
      <c r="M5" s="10"/>
      <c r="N5" s="1"/>
    </row>
    <row r="6" spans="1:15" s="9" customFormat="1" x14ac:dyDescent="0.3">
      <c r="A6" s="29"/>
      <c r="B6" s="41"/>
      <c r="C6" s="1"/>
      <c r="D6" s="1"/>
      <c r="E6" s="1"/>
      <c r="F6" s="3"/>
      <c r="G6" s="15"/>
      <c r="H6" s="78"/>
      <c r="I6" s="78"/>
      <c r="J6" s="78"/>
      <c r="K6" s="1"/>
      <c r="L6" s="1"/>
      <c r="M6" s="10"/>
      <c r="N6" s="1"/>
    </row>
    <row r="7" spans="1:15" s="8" customFormat="1" x14ac:dyDescent="0.3">
      <c r="A7" s="29"/>
      <c r="B7" s="41"/>
      <c r="C7" s="7" t="s">
        <v>2</v>
      </c>
      <c r="D7" s="7"/>
      <c r="E7" s="82" t="s">
        <v>3</v>
      </c>
      <c r="F7" s="82"/>
      <c r="G7" s="82"/>
      <c r="H7" s="78"/>
      <c r="I7" s="78"/>
      <c r="J7" s="78"/>
      <c r="K7" s="1"/>
      <c r="L7" s="1"/>
    </row>
    <row r="8" spans="1:15" s="8" customFormat="1" x14ac:dyDescent="0.3">
      <c r="A8" s="29"/>
      <c r="B8" s="41"/>
      <c r="D8" s="11" t="s">
        <v>5</v>
      </c>
      <c r="E8" s="78" t="s">
        <v>186</v>
      </c>
      <c r="F8" s="78"/>
      <c r="G8" s="78"/>
      <c r="H8" s="78" t="s">
        <v>190</v>
      </c>
      <c r="I8" s="78"/>
      <c r="J8" s="78"/>
      <c r="K8" s="1"/>
      <c r="L8" s="1">
        <v>6606</v>
      </c>
      <c r="M8" s="78"/>
      <c r="N8" s="78"/>
    </row>
    <row r="9" spans="1:15" s="8" customFormat="1" x14ac:dyDescent="0.3">
      <c r="A9" s="29"/>
      <c r="B9" s="41"/>
      <c r="D9" s="11" t="s">
        <v>6</v>
      </c>
      <c r="E9" s="78" t="s">
        <v>187</v>
      </c>
      <c r="F9" s="78"/>
      <c r="G9" s="78"/>
      <c r="H9" s="78" t="s">
        <v>190</v>
      </c>
      <c r="I9" s="78"/>
      <c r="J9" s="78"/>
      <c r="K9" s="1"/>
      <c r="L9" s="1">
        <v>15087</v>
      </c>
      <c r="M9" s="78"/>
      <c r="N9" s="78"/>
    </row>
    <row r="10" spans="1:15" s="8" customFormat="1" x14ac:dyDescent="0.3">
      <c r="A10" s="29"/>
      <c r="B10" s="41"/>
      <c r="D10" s="11" t="s">
        <v>6</v>
      </c>
      <c r="E10" s="81" t="s">
        <v>188</v>
      </c>
      <c r="F10" s="81"/>
      <c r="G10" s="81"/>
      <c r="H10" s="78" t="s">
        <v>189</v>
      </c>
      <c r="I10" s="78"/>
      <c r="J10" s="78"/>
      <c r="K10" s="1"/>
      <c r="L10" s="1">
        <v>3113</v>
      </c>
      <c r="M10" s="78"/>
      <c r="N10" s="78"/>
    </row>
    <row r="11" spans="1:15" s="8" customFormat="1" x14ac:dyDescent="0.3">
      <c r="A11" s="29"/>
      <c r="B11" s="41"/>
      <c r="D11" s="11"/>
      <c r="E11" s="53"/>
      <c r="F11" s="53"/>
      <c r="G11" s="53"/>
      <c r="H11" s="78"/>
      <c r="I11" s="78"/>
      <c r="J11" s="78"/>
      <c r="K11" s="1"/>
      <c r="L11" s="1"/>
      <c r="M11" s="52"/>
      <c r="N11" s="52"/>
    </row>
    <row r="12" spans="1:15" s="8" customFormat="1" x14ac:dyDescent="0.3">
      <c r="A12" s="29"/>
      <c r="B12" s="41"/>
      <c r="D12" s="7"/>
      <c r="E12" s="82" t="s">
        <v>4</v>
      </c>
      <c r="F12" s="82"/>
      <c r="G12" s="82"/>
      <c r="H12" s="78"/>
      <c r="I12" s="78"/>
      <c r="J12" s="78"/>
      <c r="K12" s="1"/>
      <c r="L12" s="1"/>
      <c r="M12" s="52"/>
      <c r="N12" s="52"/>
    </row>
    <row r="13" spans="1:15" s="8" customFormat="1" x14ac:dyDescent="0.3">
      <c r="A13" s="29"/>
      <c r="B13" s="41"/>
      <c r="D13" s="11" t="s">
        <v>5</v>
      </c>
      <c r="E13" s="81" t="s">
        <v>263</v>
      </c>
      <c r="F13" s="81"/>
      <c r="G13" s="81"/>
      <c r="H13" s="78" t="s">
        <v>67</v>
      </c>
      <c r="I13" s="78"/>
      <c r="J13" s="78"/>
      <c r="K13" s="1"/>
      <c r="L13" s="1">
        <v>28759</v>
      </c>
      <c r="M13" s="52"/>
      <c r="N13" s="52"/>
    </row>
    <row r="14" spans="1:15" s="8" customFormat="1" x14ac:dyDescent="0.3">
      <c r="A14" s="29"/>
      <c r="B14" s="41"/>
      <c r="D14" s="11" t="s">
        <v>6</v>
      </c>
      <c r="E14" s="81" t="s">
        <v>264</v>
      </c>
      <c r="F14" s="81"/>
      <c r="G14" s="81"/>
      <c r="H14" s="78" t="s">
        <v>190</v>
      </c>
      <c r="I14" s="78"/>
      <c r="J14" s="78"/>
      <c r="K14" s="1"/>
      <c r="L14" s="1">
        <v>12618</v>
      </c>
      <c r="M14" s="52"/>
      <c r="N14" s="52"/>
    </row>
    <row r="15" spans="1:15" s="8" customFormat="1" x14ac:dyDescent="0.3">
      <c r="A15" s="29"/>
      <c r="B15" s="41"/>
      <c r="D15" s="11" t="s">
        <v>6</v>
      </c>
      <c r="E15" s="81" t="s">
        <v>265</v>
      </c>
      <c r="F15" s="81"/>
      <c r="G15" s="81"/>
      <c r="H15" s="78" t="s">
        <v>178</v>
      </c>
      <c r="I15" s="78"/>
      <c r="J15" s="78"/>
      <c r="K15" s="1"/>
      <c r="L15" s="77">
        <v>24675</v>
      </c>
      <c r="M15" s="52"/>
      <c r="N15" s="52"/>
    </row>
    <row r="16" spans="1:15" s="8" customFormat="1" x14ac:dyDescent="0.3">
      <c r="A16" s="29"/>
      <c r="B16" s="41"/>
      <c r="D16" s="11"/>
      <c r="E16" s="53"/>
      <c r="F16" s="53"/>
      <c r="G16" s="53"/>
      <c r="H16" s="78"/>
      <c r="I16" s="78"/>
      <c r="J16" s="78"/>
      <c r="K16" s="1"/>
      <c r="L16" s="1"/>
      <c r="M16" s="52"/>
      <c r="N16" s="52"/>
    </row>
    <row r="17" spans="1:14" s="8" customFormat="1" x14ac:dyDescent="0.3">
      <c r="A17" s="29"/>
      <c r="B17" s="41"/>
      <c r="C17" s="7" t="s">
        <v>7</v>
      </c>
      <c r="D17" s="37" t="s">
        <v>78</v>
      </c>
      <c r="E17" s="38">
        <f>SUM('Vereine &amp; Abkürzungen'!I21:L21)</f>
        <v>5</v>
      </c>
      <c r="F17" s="1"/>
      <c r="H17" s="37" t="s">
        <v>75</v>
      </c>
      <c r="I17" s="38"/>
      <c r="J17" s="38">
        <f>SUM('Vereine &amp; Abkürzungen'!C21:H21)</f>
        <v>73</v>
      </c>
      <c r="K17" s="38"/>
      <c r="L17" s="38" t="s">
        <v>77</v>
      </c>
      <c r="M17" s="38">
        <f>E17+J17</f>
        <v>78</v>
      </c>
    </row>
    <row r="18" spans="1:14" s="8" customFormat="1" x14ac:dyDescent="0.3">
      <c r="A18" s="29"/>
      <c r="B18" s="41"/>
      <c r="C18" s="7" t="s">
        <v>9</v>
      </c>
      <c r="D18" s="36"/>
      <c r="E18" s="1"/>
      <c r="F18" s="1"/>
      <c r="G18" s="7"/>
      <c r="H18" s="7"/>
      <c r="I18" s="7"/>
      <c r="J18" s="7"/>
      <c r="L18" s="1"/>
      <c r="M18" s="10"/>
      <c r="N18" s="1"/>
    </row>
    <row r="19" spans="1:14" s="8" customFormat="1" x14ac:dyDescent="0.3">
      <c r="A19" s="29"/>
      <c r="B19" s="41"/>
      <c r="C19" s="7" t="s">
        <v>10</v>
      </c>
      <c r="D19" s="1" t="s">
        <v>79</v>
      </c>
      <c r="E19" s="1" t="s">
        <v>258</v>
      </c>
      <c r="F19" s="1"/>
      <c r="G19" s="7"/>
      <c r="H19" s="7"/>
      <c r="I19" s="7"/>
      <c r="J19" s="7"/>
      <c r="L19" s="1"/>
      <c r="M19" s="10"/>
      <c r="N19" s="1"/>
    </row>
    <row r="20" spans="1:14" s="8" customFormat="1" x14ac:dyDescent="0.3">
      <c r="A20" s="29"/>
      <c r="B20" s="41"/>
      <c r="C20" s="7"/>
      <c r="D20" s="1"/>
      <c r="E20" s="1" t="s">
        <v>261</v>
      </c>
      <c r="F20" s="1"/>
      <c r="G20" s="7"/>
      <c r="H20" s="7"/>
      <c r="I20" s="7"/>
      <c r="J20" s="1" t="s">
        <v>262</v>
      </c>
      <c r="L20" s="1"/>
      <c r="M20" s="10"/>
      <c r="N20" s="1"/>
    </row>
    <row r="21" spans="1:14" s="8" customFormat="1" x14ac:dyDescent="0.3">
      <c r="A21" s="29"/>
      <c r="B21" s="41"/>
      <c r="C21" s="7"/>
      <c r="D21" s="1" t="s">
        <v>80</v>
      </c>
      <c r="E21" s="1" t="s">
        <v>271</v>
      </c>
      <c r="F21" s="1"/>
      <c r="G21" s="7"/>
      <c r="H21" s="54"/>
      <c r="I21" s="7"/>
      <c r="J21" s="7"/>
      <c r="L21" s="1"/>
      <c r="M21" s="10"/>
      <c r="N21" s="1"/>
    </row>
    <row r="22" spans="1:14" s="8" customFormat="1" x14ac:dyDescent="0.3">
      <c r="A22" s="29"/>
      <c r="B22" s="41"/>
      <c r="C22" s="7"/>
      <c r="D22" s="1"/>
      <c r="E22" s="1"/>
      <c r="F22" s="1"/>
      <c r="G22" s="7"/>
      <c r="H22" s="54"/>
      <c r="I22" s="7"/>
      <c r="J22" s="7"/>
      <c r="L22" s="1"/>
      <c r="M22" s="10"/>
      <c r="N22" s="1"/>
    </row>
    <row r="23" spans="1:14" s="8" customFormat="1" x14ac:dyDescent="0.3">
      <c r="A23" s="29"/>
      <c r="B23" s="41"/>
      <c r="C23" s="7"/>
      <c r="D23" s="1"/>
      <c r="E23" s="1"/>
      <c r="G23" s="7"/>
      <c r="H23" s="7"/>
      <c r="I23" s="7"/>
      <c r="J23" s="7"/>
      <c r="L23" s="1"/>
      <c r="M23" s="10"/>
      <c r="N23" s="1"/>
    </row>
    <row r="24" spans="1:14" s="8" customFormat="1" ht="18" x14ac:dyDescent="0.3">
      <c r="A24" s="29"/>
      <c r="B24" s="41"/>
      <c r="C24" s="40" t="s">
        <v>11</v>
      </c>
      <c r="D24" s="40"/>
      <c r="F24" s="14" t="s">
        <v>12</v>
      </c>
      <c r="G24" s="14" t="s">
        <v>13</v>
      </c>
      <c r="H24" s="14" t="s">
        <v>14</v>
      </c>
      <c r="I24" s="14" t="s">
        <v>15</v>
      </c>
      <c r="J24" s="14" t="s">
        <v>76</v>
      </c>
      <c r="K24" s="14" t="s">
        <v>8</v>
      </c>
      <c r="L24" s="14" t="s">
        <v>16</v>
      </c>
      <c r="M24" s="14" t="s">
        <v>17</v>
      </c>
    </row>
    <row r="25" spans="1:14" s="8" customFormat="1" ht="15.75" customHeight="1" x14ac:dyDescent="0.3">
      <c r="A25" s="29" t="s">
        <v>18</v>
      </c>
      <c r="B25" s="41"/>
      <c r="C25" s="51" t="str">
        <f>Mannschaften!A$4</f>
        <v>BGC Bremen</v>
      </c>
      <c r="D25" s="20"/>
      <c r="E25" s="16"/>
      <c r="F25" s="2">
        <f>Mannschaften!D$9</f>
        <v>96</v>
      </c>
      <c r="G25" s="2">
        <f>Mannschaften!E$9</f>
        <v>92</v>
      </c>
      <c r="H25" s="2">
        <f>Mannschaften!F$9</f>
        <v>98</v>
      </c>
      <c r="I25" s="2">
        <f>Mannschaften!G$9</f>
        <v>91</v>
      </c>
      <c r="J25" s="2"/>
      <c r="K25" s="4">
        <f>SUM(E25:J25)</f>
        <v>377</v>
      </c>
      <c r="L25" s="17">
        <f>SUM(K25)/16</f>
        <v>23.5625</v>
      </c>
      <c r="M25" s="18">
        <f>IF(F25&gt;0,(MAX(F25:I25)-MIN(F25:I25)),"0")</f>
        <v>7</v>
      </c>
    </row>
    <row r="26" spans="1:14" s="9" customFormat="1" ht="15.75" customHeight="1" x14ac:dyDescent="0.3">
      <c r="A26" s="29" t="s">
        <v>20</v>
      </c>
      <c r="B26" s="41"/>
      <c r="C26" s="51" t="str">
        <f>Mannschaften!A$11</f>
        <v>BGC Celle 1</v>
      </c>
      <c r="D26" s="20"/>
      <c r="E26" s="16"/>
      <c r="F26" s="2">
        <f>Mannschaften!D$16</f>
        <v>106</v>
      </c>
      <c r="G26" s="2">
        <f>Mannschaften!E$16</f>
        <v>91</v>
      </c>
      <c r="H26" s="2">
        <f>Mannschaften!F$16</f>
        <v>93</v>
      </c>
      <c r="I26" s="2">
        <f>Mannschaften!G$16</f>
        <v>104</v>
      </c>
      <c r="J26" s="2"/>
      <c r="K26" s="4">
        <f>SUM(E26:J26)</f>
        <v>394</v>
      </c>
      <c r="L26" s="17">
        <f t="shared" ref="L26:L33" si="0">SUM(K26)/16</f>
        <v>24.625</v>
      </c>
      <c r="M26" s="18">
        <f t="shared" ref="M26:M33" si="1">IF(F26&gt;0,(MAX(F26:I26)-MIN(F26:I26)),"0")</f>
        <v>15</v>
      </c>
    </row>
    <row r="27" spans="1:14" s="9" customFormat="1" ht="15.75" customHeight="1" x14ac:dyDescent="0.3">
      <c r="A27" s="29" t="s">
        <v>21</v>
      </c>
      <c r="B27" s="41"/>
      <c r="C27" s="51" t="str">
        <f>Mannschaften!A$18</f>
        <v>MGC Kassel 1</v>
      </c>
      <c r="D27" s="20"/>
      <c r="E27" s="16"/>
      <c r="F27" s="2">
        <f>Mannschaften!D$23</f>
        <v>107</v>
      </c>
      <c r="G27" s="2">
        <f>Mannschaften!E$23</f>
        <v>96</v>
      </c>
      <c r="H27" s="2">
        <f>Mannschaften!F$23</f>
        <v>101</v>
      </c>
      <c r="I27" s="2">
        <f>Mannschaften!G$23</f>
        <v>94</v>
      </c>
      <c r="J27" s="2"/>
      <c r="K27" s="4">
        <f>SUM(F27:J27)</f>
        <v>398</v>
      </c>
      <c r="L27" s="17">
        <f t="shared" si="0"/>
        <v>24.875</v>
      </c>
      <c r="M27" s="18">
        <f t="shared" si="1"/>
        <v>13</v>
      </c>
    </row>
    <row r="28" spans="1:14" s="9" customFormat="1" ht="15.75" customHeight="1" x14ac:dyDescent="0.3">
      <c r="A28" s="29" t="s">
        <v>22</v>
      </c>
      <c r="B28" s="41"/>
      <c r="C28" s="51" t="str">
        <f>Mannschaften!A$25</f>
        <v>MC Möve Cuxhaven 1</v>
      </c>
      <c r="D28" s="20"/>
      <c r="E28" s="16"/>
      <c r="F28" s="2">
        <f>Mannschaften!D$30</f>
        <v>109</v>
      </c>
      <c r="G28" s="2">
        <f>Mannschaften!E$30</f>
        <v>100</v>
      </c>
      <c r="H28" s="2">
        <f>Mannschaften!F$30</f>
        <v>108</v>
      </c>
      <c r="I28" s="2">
        <f>Mannschaften!G$30</f>
        <v>99</v>
      </c>
      <c r="J28" s="2"/>
      <c r="K28" s="4">
        <f>SUM(F28:J28)</f>
        <v>416</v>
      </c>
      <c r="L28" s="17">
        <f t="shared" si="0"/>
        <v>26</v>
      </c>
      <c r="M28" s="18">
        <f t="shared" si="1"/>
        <v>10</v>
      </c>
    </row>
    <row r="29" spans="1:14" s="9" customFormat="1" ht="15.75" customHeight="1" x14ac:dyDescent="0.3">
      <c r="A29" s="29" t="s">
        <v>23</v>
      </c>
      <c r="B29" s="41"/>
      <c r="C29" s="51" t="str">
        <f>Mannschaften!A$32</f>
        <v>VfL Lüneburg</v>
      </c>
      <c r="D29" s="20"/>
      <c r="E29" s="16"/>
      <c r="F29" s="2">
        <f>Mannschaften!D$37</f>
        <v>104</v>
      </c>
      <c r="G29" s="2">
        <f>Mannschaften!E$37</f>
        <v>103</v>
      </c>
      <c r="H29" s="2">
        <f>Mannschaften!F$37</f>
        <v>105</v>
      </c>
      <c r="I29" s="2">
        <f>Mannschaften!G$37</f>
        <v>107</v>
      </c>
      <c r="J29" s="2"/>
      <c r="K29" s="4">
        <f>SUM(E29:J29)</f>
        <v>419</v>
      </c>
      <c r="L29" s="17">
        <f t="shared" si="0"/>
        <v>26.1875</v>
      </c>
      <c r="M29" s="18">
        <f t="shared" si="1"/>
        <v>4</v>
      </c>
    </row>
    <row r="30" spans="1:14" s="9" customFormat="1" ht="15.75" customHeight="1" x14ac:dyDescent="0.3">
      <c r="A30" s="29" t="s">
        <v>24</v>
      </c>
      <c r="B30" s="41"/>
      <c r="C30" s="51" t="str">
        <f>Mannschaften!A$39</f>
        <v>BGC Celle 2</v>
      </c>
      <c r="D30" s="20"/>
      <c r="E30" s="16"/>
      <c r="F30" s="2">
        <f>Mannschaften!D$44</f>
        <v>112</v>
      </c>
      <c r="G30" s="2">
        <f>Mannschaften!E$44</f>
        <v>113</v>
      </c>
      <c r="H30" s="2">
        <f>Mannschaften!F$44</f>
        <v>102</v>
      </c>
      <c r="I30" s="2">
        <f>Mannschaften!G$44</f>
        <v>107</v>
      </c>
      <c r="J30" s="2"/>
      <c r="K30" s="4">
        <f>SUM(F30:J30)</f>
        <v>434</v>
      </c>
      <c r="L30" s="17">
        <f t="shared" si="0"/>
        <v>27.125</v>
      </c>
      <c r="M30" s="18">
        <f t="shared" si="1"/>
        <v>11</v>
      </c>
    </row>
    <row r="31" spans="1:14" s="9" customFormat="1" ht="15.75" customHeight="1" x14ac:dyDescent="0.3">
      <c r="A31" s="29" t="s">
        <v>25</v>
      </c>
      <c r="B31" s="41"/>
      <c r="C31" s="51" t="str">
        <f>Mannschaften!A$46</f>
        <v>MGC Kassel 2</v>
      </c>
      <c r="D31" s="20"/>
      <c r="E31" s="16"/>
      <c r="F31" s="2">
        <f>Mannschaften!D$51</f>
        <v>119</v>
      </c>
      <c r="G31" s="2">
        <f>Mannschaften!E$51</f>
        <v>120</v>
      </c>
      <c r="H31" s="2">
        <f>Mannschaften!F$51</f>
        <v>105</v>
      </c>
      <c r="I31" s="2">
        <f>Mannschaften!G$51</f>
        <v>110</v>
      </c>
      <c r="J31" s="2"/>
      <c r="K31" s="4">
        <f>SUM(E31:J31)</f>
        <v>454</v>
      </c>
      <c r="L31" s="17">
        <f t="shared" si="0"/>
        <v>28.375</v>
      </c>
      <c r="M31" s="18">
        <f t="shared" si="1"/>
        <v>15</v>
      </c>
    </row>
    <row r="32" spans="1:14" s="9" customFormat="1" ht="18" x14ac:dyDescent="0.3">
      <c r="A32" s="29" t="s">
        <v>26</v>
      </c>
      <c r="B32" s="41"/>
      <c r="C32" s="73" t="str">
        <f>Mannschaften!A$53</f>
        <v>Mc Möve Cuxhaven 2</v>
      </c>
      <c r="D32" s="20"/>
      <c r="E32" s="16"/>
      <c r="F32" s="2">
        <f>Mannschaften!D$58</f>
        <v>126</v>
      </c>
      <c r="G32" s="2">
        <f>Mannschaften!E$58</f>
        <v>128</v>
      </c>
      <c r="H32" s="2">
        <f>Mannschaften!F$58</f>
        <v>111</v>
      </c>
      <c r="I32" s="2">
        <f>Mannschaften!G$58</f>
        <v>103</v>
      </c>
      <c r="J32" s="2"/>
      <c r="K32" s="4">
        <f>SUM(E32:J32)</f>
        <v>468</v>
      </c>
      <c r="L32" s="17">
        <f t="shared" si="0"/>
        <v>29.25</v>
      </c>
      <c r="M32" s="18">
        <f t="shared" si="1"/>
        <v>25</v>
      </c>
    </row>
    <row r="33" spans="1:14" s="9" customFormat="1" ht="18" x14ac:dyDescent="0.3">
      <c r="A33" s="29" t="s">
        <v>27</v>
      </c>
      <c r="B33" s="41"/>
      <c r="C33" s="73" t="str">
        <f>Mannschaften!A$60</f>
        <v>MGC Kassel 3</v>
      </c>
      <c r="D33" s="20"/>
      <c r="E33" s="16"/>
      <c r="F33" s="2">
        <f>Mannschaften!D$65</f>
        <v>129</v>
      </c>
      <c r="G33" s="2">
        <f>Mannschaften!E$65</f>
        <v>114</v>
      </c>
      <c r="H33" s="2">
        <f>Mannschaften!F$65</f>
        <v>116</v>
      </c>
      <c r="I33" s="2">
        <f>Mannschaften!G$65</f>
        <v>112</v>
      </c>
      <c r="J33" s="2"/>
      <c r="K33" s="4">
        <f>SUM(E33:J33)</f>
        <v>471</v>
      </c>
      <c r="L33" s="17">
        <f t="shared" si="0"/>
        <v>29.4375</v>
      </c>
      <c r="M33" s="18">
        <f t="shared" si="1"/>
        <v>17</v>
      </c>
    </row>
    <row r="34" spans="1:14" s="9" customFormat="1" ht="18" x14ac:dyDescent="0.3">
      <c r="A34" s="29" t="s">
        <v>28</v>
      </c>
      <c r="B34" s="41"/>
      <c r="C34" s="76" t="str">
        <f>Mannschaften!A$67</f>
        <v>MGV Bremen</v>
      </c>
      <c r="D34" s="20"/>
      <c r="E34" s="16"/>
      <c r="F34" s="2">
        <f>Mannschaften!D$72</f>
        <v>132</v>
      </c>
      <c r="G34" s="2">
        <f>Mannschaften!E$72</f>
        <v>118</v>
      </c>
      <c r="H34" s="2">
        <f>Mannschaften!F$72</f>
        <v>105</v>
      </c>
      <c r="I34" s="2">
        <f>Mannschaften!G$72</f>
        <v>126</v>
      </c>
      <c r="J34" s="2"/>
      <c r="K34" s="4">
        <f>SUM(E34:J34)</f>
        <v>481</v>
      </c>
      <c r="L34" s="17">
        <f t="shared" ref="L34" si="2">SUM(K34)/16</f>
        <v>30.0625</v>
      </c>
      <c r="M34" s="18">
        <f t="shared" ref="M34" si="3">IF(F34&gt;0,(MAX(F34:I34)-MIN(F34:I34)),"0")</f>
        <v>27</v>
      </c>
    </row>
    <row r="35" spans="1:14" s="9" customFormat="1" x14ac:dyDescent="0.3">
      <c r="A35" s="70"/>
      <c r="B35" s="42"/>
    </row>
    <row r="36" spans="1:14" s="9" customFormat="1" x14ac:dyDescent="0.3">
      <c r="A36" s="70"/>
      <c r="B36" s="42"/>
    </row>
    <row r="37" spans="1:14" s="9" customFormat="1" ht="18" x14ac:dyDescent="0.3">
      <c r="A37" s="29"/>
      <c r="B37" s="43" t="s">
        <v>36</v>
      </c>
      <c r="C37" s="20" t="s">
        <v>34</v>
      </c>
      <c r="D37" s="20"/>
      <c r="E37" s="14" t="s">
        <v>35</v>
      </c>
      <c r="F37" s="14" t="s">
        <v>12</v>
      </c>
      <c r="G37" s="14" t="s">
        <v>13</v>
      </c>
      <c r="H37" s="14" t="s">
        <v>14</v>
      </c>
      <c r="I37" s="14" t="s">
        <v>15</v>
      </c>
      <c r="J37" s="14" t="s">
        <v>76</v>
      </c>
      <c r="K37" s="14" t="s">
        <v>8</v>
      </c>
      <c r="L37" s="14" t="s">
        <v>16</v>
      </c>
      <c r="M37" s="14" t="s">
        <v>17</v>
      </c>
    </row>
    <row r="38" spans="1:14" s="9" customFormat="1" ht="17.399999999999999" x14ac:dyDescent="0.3">
      <c r="A38" s="71" t="s">
        <v>18</v>
      </c>
      <c r="B38" s="44">
        <v>35737</v>
      </c>
      <c r="C38" s="21" t="s">
        <v>103</v>
      </c>
      <c r="D38" s="21" t="s">
        <v>193</v>
      </c>
      <c r="E38" s="44" t="s">
        <v>152</v>
      </c>
      <c r="F38" s="2">
        <v>22</v>
      </c>
      <c r="G38" s="2">
        <v>19</v>
      </c>
      <c r="H38" s="2">
        <v>21</v>
      </c>
      <c r="I38" s="2">
        <v>20</v>
      </c>
      <c r="J38" s="2"/>
      <c r="K38" s="4">
        <f>SUM(F38:J38)</f>
        <v>82</v>
      </c>
      <c r="L38" s="17">
        <f>SUM(K38)/4</f>
        <v>20.5</v>
      </c>
      <c r="M38" s="18">
        <f>IF(F38&gt;0,(MAX(F38:I38)-MIN(F38:I38)),"0")</f>
        <v>3</v>
      </c>
      <c r="N38" s="3"/>
    </row>
    <row r="39" spans="1:14" s="9" customFormat="1" ht="17.399999999999999" x14ac:dyDescent="0.3">
      <c r="A39" s="71" t="s">
        <v>20</v>
      </c>
      <c r="B39" s="44">
        <v>37980</v>
      </c>
      <c r="C39" s="21" t="s">
        <v>116</v>
      </c>
      <c r="D39" s="21" t="s">
        <v>104</v>
      </c>
      <c r="E39" s="44" t="s">
        <v>62</v>
      </c>
      <c r="F39" s="2">
        <v>28</v>
      </c>
      <c r="G39" s="2">
        <v>27</v>
      </c>
      <c r="H39" s="2">
        <v>23</v>
      </c>
      <c r="I39" s="2">
        <v>30</v>
      </c>
      <c r="J39" s="2"/>
      <c r="K39" s="4">
        <f>SUM(F39:J39)</f>
        <v>108</v>
      </c>
      <c r="L39" s="17">
        <f>SUM(K39)/4</f>
        <v>27</v>
      </c>
      <c r="M39" s="18">
        <f>IF(F39&gt;0,(MAX(F39:I39)-MIN(F39:I39)),"0")</f>
        <v>7</v>
      </c>
      <c r="N39" s="3"/>
    </row>
    <row r="40" spans="1:14" s="9" customFormat="1" ht="17.399999999999999" x14ac:dyDescent="0.3">
      <c r="A40" s="71" t="s">
        <v>21</v>
      </c>
      <c r="B40" s="44">
        <v>884</v>
      </c>
      <c r="C40" s="21" t="s">
        <v>191</v>
      </c>
      <c r="D40" s="21" t="s">
        <v>192</v>
      </c>
      <c r="E40" s="44" t="s">
        <v>177</v>
      </c>
      <c r="F40" s="2">
        <v>30</v>
      </c>
      <c r="G40" s="2">
        <v>34</v>
      </c>
      <c r="H40" s="2">
        <v>30</v>
      </c>
      <c r="I40" s="2">
        <v>25</v>
      </c>
      <c r="J40" s="2"/>
      <c r="K40" s="4">
        <f>SUM(F40:J40)</f>
        <v>119</v>
      </c>
      <c r="L40" s="17">
        <f>SUM(K40)/4</f>
        <v>29.75</v>
      </c>
      <c r="M40" s="18">
        <f>IF(F40&gt;0,(MAX(F40:I40)-MIN(F40:I40)),"0")</f>
        <v>9</v>
      </c>
      <c r="N40" s="3"/>
    </row>
    <row r="41" spans="1:14" s="9" customFormat="1" ht="17.399999999999999" x14ac:dyDescent="0.3">
      <c r="A41" s="71" t="s">
        <v>22</v>
      </c>
      <c r="B41" s="44">
        <v>52088</v>
      </c>
      <c r="C41" s="21" t="s">
        <v>194</v>
      </c>
      <c r="D41" s="21" t="s">
        <v>195</v>
      </c>
      <c r="E41" s="44" t="s">
        <v>62</v>
      </c>
      <c r="F41" s="2">
        <v>37</v>
      </c>
      <c r="G41" s="2">
        <v>27</v>
      </c>
      <c r="H41" s="2">
        <v>34</v>
      </c>
      <c r="I41" s="2">
        <v>27</v>
      </c>
      <c r="J41" s="2"/>
      <c r="K41" s="4">
        <f>SUM(F41:J41)</f>
        <v>125</v>
      </c>
      <c r="L41" s="17">
        <f>SUM(K41)/4</f>
        <v>31.25</v>
      </c>
      <c r="M41" s="18">
        <f>IF(F41&gt;0,(MAX(F41:I41)-MIN(F41:I41)),"0")</f>
        <v>10</v>
      </c>
      <c r="N41" s="3"/>
    </row>
    <row r="42" spans="1:14" s="9" customFormat="1" ht="17.399999999999999" x14ac:dyDescent="0.3">
      <c r="A42" s="71"/>
      <c r="B42" s="44"/>
      <c r="C42" s="21"/>
      <c r="D42" s="21"/>
      <c r="E42" s="44"/>
      <c r="F42" s="2"/>
      <c r="G42" s="2"/>
      <c r="H42" s="2"/>
      <c r="I42" s="2"/>
      <c r="J42" s="2"/>
      <c r="K42" s="4"/>
    </row>
    <row r="43" spans="1:14" ht="17.399999999999999" x14ac:dyDescent="0.3">
      <c r="B43" s="44"/>
      <c r="C43" s="21"/>
      <c r="D43" s="21"/>
      <c r="E43" s="16"/>
      <c r="F43" s="2"/>
      <c r="K43" s="4"/>
      <c r="L43" s="9"/>
      <c r="M43" s="9"/>
      <c r="N43" s="9"/>
    </row>
    <row r="44" spans="1:14" ht="18" x14ac:dyDescent="0.3">
      <c r="B44" s="43" t="s">
        <v>36</v>
      </c>
      <c r="C44" s="20" t="s">
        <v>42</v>
      </c>
      <c r="D44" s="20"/>
      <c r="E44" s="14" t="s">
        <v>35</v>
      </c>
      <c r="F44" s="14" t="s">
        <v>12</v>
      </c>
      <c r="G44" s="14" t="s">
        <v>13</v>
      </c>
      <c r="H44" s="14" t="s">
        <v>14</v>
      </c>
      <c r="I44" s="14" t="s">
        <v>15</v>
      </c>
      <c r="J44" s="14" t="s">
        <v>76</v>
      </c>
      <c r="K44" s="14" t="s">
        <v>8</v>
      </c>
      <c r="L44" s="14" t="s">
        <v>16</v>
      </c>
      <c r="M44" s="14" t="s">
        <v>17</v>
      </c>
      <c r="N44" s="23"/>
    </row>
    <row r="45" spans="1:14" ht="17.399999999999999" x14ac:dyDescent="0.3">
      <c r="A45" s="71" t="s">
        <v>18</v>
      </c>
      <c r="B45" s="44">
        <v>45560</v>
      </c>
      <c r="C45" s="21" t="s">
        <v>205</v>
      </c>
      <c r="D45" s="21" t="s">
        <v>206</v>
      </c>
      <c r="E45" s="44" t="s">
        <v>181</v>
      </c>
      <c r="F45" s="2">
        <v>23</v>
      </c>
      <c r="G45" s="2">
        <v>24</v>
      </c>
      <c r="H45" s="2">
        <v>22</v>
      </c>
      <c r="I45" s="2">
        <v>24</v>
      </c>
      <c r="K45" s="4">
        <f t="shared" ref="K45:K56" si="4">SUM(F45:J45)</f>
        <v>93</v>
      </c>
      <c r="L45" s="17">
        <f t="shared" ref="L45:L56" si="5">SUM(K45)/4</f>
        <v>23.25</v>
      </c>
      <c r="M45" s="18">
        <f t="shared" ref="M45:M56" si="6">IF(F45&gt;0,(MAX(F45:I45)-MIN(F45:I45)),"0")</f>
        <v>2</v>
      </c>
      <c r="N45" s="3"/>
    </row>
    <row r="46" spans="1:14" ht="17.399999999999999" x14ac:dyDescent="0.3">
      <c r="A46" s="71" t="s">
        <v>20</v>
      </c>
      <c r="B46" s="44">
        <v>66030</v>
      </c>
      <c r="C46" s="21" t="s">
        <v>202</v>
      </c>
      <c r="D46" s="21" t="s">
        <v>203</v>
      </c>
      <c r="E46" s="44" t="s">
        <v>177</v>
      </c>
      <c r="F46" s="2">
        <v>24</v>
      </c>
      <c r="G46" s="2">
        <v>25</v>
      </c>
      <c r="H46" s="2">
        <v>23</v>
      </c>
      <c r="I46" s="2">
        <v>23</v>
      </c>
      <c r="K46" s="4">
        <f t="shared" si="4"/>
        <v>95</v>
      </c>
      <c r="L46" s="17">
        <f t="shared" si="5"/>
        <v>23.75</v>
      </c>
      <c r="M46" s="18">
        <f t="shared" si="6"/>
        <v>2</v>
      </c>
      <c r="N46" s="3"/>
    </row>
    <row r="47" spans="1:14" ht="17.399999999999999" x14ac:dyDescent="0.3">
      <c r="A47" s="71" t="s">
        <v>21</v>
      </c>
      <c r="B47" s="44">
        <v>66608</v>
      </c>
      <c r="C47" s="21" t="s">
        <v>147</v>
      </c>
      <c r="D47" s="21" t="s">
        <v>148</v>
      </c>
      <c r="E47" s="44" t="s">
        <v>146</v>
      </c>
      <c r="F47" s="2">
        <v>23</v>
      </c>
      <c r="G47" s="2">
        <v>25</v>
      </c>
      <c r="H47" s="2">
        <v>26</v>
      </c>
      <c r="I47" s="2">
        <v>22</v>
      </c>
      <c r="K47" s="4">
        <f t="shared" si="4"/>
        <v>96</v>
      </c>
      <c r="L47" s="17">
        <f t="shared" si="5"/>
        <v>24</v>
      </c>
      <c r="M47" s="18">
        <f t="shared" si="6"/>
        <v>4</v>
      </c>
      <c r="N47" s="3"/>
    </row>
    <row r="48" spans="1:14" ht="17.399999999999999" x14ac:dyDescent="0.3">
      <c r="A48" s="71" t="s">
        <v>22</v>
      </c>
      <c r="B48" s="44">
        <v>34515</v>
      </c>
      <c r="C48" s="21" t="s">
        <v>170</v>
      </c>
      <c r="D48" s="21" t="s">
        <v>98</v>
      </c>
      <c r="E48" s="44" t="s">
        <v>62</v>
      </c>
      <c r="F48" s="2">
        <v>27</v>
      </c>
      <c r="G48" s="2">
        <v>20</v>
      </c>
      <c r="H48" s="2">
        <v>27</v>
      </c>
      <c r="I48" s="2">
        <v>23</v>
      </c>
      <c r="K48" s="4">
        <f t="shared" si="4"/>
        <v>97</v>
      </c>
      <c r="L48" s="17">
        <f t="shared" si="5"/>
        <v>24.25</v>
      </c>
      <c r="M48" s="18">
        <f t="shared" si="6"/>
        <v>7</v>
      </c>
      <c r="N48" s="3"/>
    </row>
    <row r="49" spans="1:14" ht="17.399999999999999" x14ac:dyDescent="0.3">
      <c r="A49" s="71" t="s">
        <v>23</v>
      </c>
      <c r="B49" s="44">
        <v>34006</v>
      </c>
      <c r="C49" s="21" t="s">
        <v>103</v>
      </c>
      <c r="D49" s="21" t="s">
        <v>176</v>
      </c>
      <c r="E49" s="44" t="s">
        <v>37</v>
      </c>
      <c r="F49" s="2">
        <v>26</v>
      </c>
      <c r="G49" s="2">
        <v>24</v>
      </c>
      <c r="H49" s="2">
        <v>25</v>
      </c>
      <c r="I49" s="2">
        <v>26</v>
      </c>
      <c r="K49" s="4">
        <f t="shared" si="4"/>
        <v>101</v>
      </c>
      <c r="L49" s="17">
        <f t="shared" si="5"/>
        <v>25.25</v>
      </c>
      <c r="M49" s="18">
        <f t="shared" si="6"/>
        <v>2</v>
      </c>
      <c r="N49" s="3"/>
    </row>
    <row r="50" spans="1:14" ht="17.399999999999999" x14ac:dyDescent="0.3">
      <c r="A50" s="71" t="s">
        <v>24</v>
      </c>
      <c r="B50" s="44">
        <v>64989</v>
      </c>
      <c r="C50" s="21" t="s">
        <v>200</v>
      </c>
      <c r="D50" s="21" t="s">
        <v>201</v>
      </c>
      <c r="E50" s="44" t="s">
        <v>177</v>
      </c>
      <c r="F50" s="2">
        <v>27</v>
      </c>
      <c r="G50" s="2">
        <v>24</v>
      </c>
      <c r="H50" s="2">
        <v>28</v>
      </c>
      <c r="I50" s="2">
        <v>25</v>
      </c>
      <c r="K50" s="4">
        <f t="shared" si="4"/>
        <v>104</v>
      </c>
      <c r="L50" s="17">
        <f t="shared" si="5"/>
        <v>26</v>
      </c>
      <c r="M50" s="18">
        <f t="shared" si="6"/>
        <v>4</v>
      </c>
      <c r="N50" s="3"/>
    </row>
    <row r="51" spans="1:14" ht="17.399999999999999" x14ac:dyDescent="0.3">
      <c r="A51" s="71" t="s">
        <v>25</v>
      </c>
      <c r="B51" s="44">
        <v>44728</v>
      </c>
      <c r="C51" s="21" t="s">
        <v>198</v>
      </c>
      <c r="D51" s="21" t="s">
        <v>199</v>
      </c>
      <c r="E51" s="44" t="s">
        <v>64</v>
      </c>
      <c r="F51" s="2">
        <v>28</v>
      </c>
      <c r="G51" s="2">
        <v>23</v>
      </c>
      <c r="H51" s="2">
        <v>27</v>
      </c>
      <c r="I51" s="2">
        <v>26</v>
      </c>
      <c r="K51" s="4">
        <f t="shared" si="4"/>
        <v>104</v>
      </c>
      <c r="L51" s="17">
        <f t="shared" si="5"/>
        <v>26</v>
      </c>
      <c r="M51" s="18">
        <f t="shared" si="6"/>
        <v>5</v>
      </c>
      <c r="N51" s="3"/>
    </row>
    <row r="52" spans="1:14" ht="17.399999999999999" x14ac:dyDescent="0.3">
      <c r="A52" s="71" t="s">
        <v>26</v>
      </c>
      <c r="B52" s="44">
        <v>36567</v>
      </c>
      <c r="C52" s="21" t="s">
        <v>198</v>
      </c>
      <c r="D52" s="21" t="s">
        <v>204</v>
      </c>
      <c r="E52" s="44" t="s">
        <v>177</v>
      </c>
      <c r="F52" s="2">
        <v>26</v>
      </c>
      <c r="G52" s="2">
        <v>28</v>
      </c>
      <c r="H52" s="2">
        <v>27</v>
      </c>
      <c r="I52" s="2">
        <v>25</v>
      </c>
      <c r="K52" s="4">
        <f t="shared" si="4"/>
        <v>106</v>
      </c>
      <c r="L52" s="17">
        <f t="shared" si="5"/>
        <v>26.5</v>
      </c>
      <c r="M52" s="18">
        <f t="shared" si="6"/>
        <v>3</v>
      </c>
      <c r="N52" s="3"/>
    </row>
    <row r="53" spans="1:14" ht="17.399999999999999" x14ac:dyDescent="0.3">
      <c r="A53" s="71" t="s">
        <v>27</v>
      </c>
      <c r="B53" s="44">
        <v>10159</v>
      </c>
      <c r="C53" s="21" t="s">
        <v>196</v>
      </c>
      <c r="D53" s="21" t="s">
        <v>197</v>
      </c>
      <c r="E53" s="44" t="s">
        <v>43</v>
      </c>
      <c r="F53" s="2">
        <v>30</v>
      </c>
      <c r="G53" s="2">
        <v>28</v>
      </c>
      <c r="H53" s="2">
        <v>25</v>
      </c>
      <c r="I53" s="2">
        <v>24</v>
      </c>
      <c r="K53" s="4">
        <f t="shared" si="4"/>
        <v>107</v>
      </c>
      <c r="L53" s="17">
        <f t="shared" si="5"/>
        <v>26.75</v>
      </c>
      <c r="M53" s="18">
        <f t="shared" si="6"/>
        <v>6</v>
      </c>
      <c r="N53" s="3"/>
    </row>
    <row r="54" spans="1:14" ht="17.399999999999999" x14ac:dyDescent="0.3">
      <c r="A54" s="71" t="s">
        <v>28</v>
      </c>
      <c r="B54" s="44">
        <v>66360</v>
      </c>
      <c r="C54" s="21" t="s">
        <v>207</v>
      </c>
      <c r="D54" s="21" t="s">
        <v>199</v>
      </c>
      <c r="E54" s="44" t="s">
        <v>62</v>
      </c>
      <c r="F54" s="2">
        <v>33</v>
      </c>
      <c r="G54" s="2">
        <v>26</v>
      </c>
      <c r="H54" s="2">
        <v>29</v>
      </c>
      <c r="I54" s="2">
        <v>25</v>
      </c>
      <c r="K54" s="4">
        <f t="shared" si="4"/>
        <v>113</v>
      </c>
      <c r="L54" s="17">
        <f t="shared" si="5"/>
        <v>28.25</v>
      </c>
      <c r="M54" s="18">
        <f t="shared" si="6"/>
        <v>8</v>
      </c>
      <c r="N54" s="3"/>
    </row>
    <row r="55" spans="1:14" ht="17.399999999999999" x14ac:dyDescent="0.3">
      <c r="A55" s="71" t="s">
        <v>29</v>
      </c>
      <c r="B55" s="44">
        <v>66653</v>
      </c>
      <c r="C55" s="21" t="s">
        <v>210</v>
      </c>
      <c r="D55" s="21" t="s">
        <v>211</v>
      </c>
      <c r="E55" s="44" t="s">
        <v>146</v>
      </c>
      <c r="F55" s="2">
        <v>31</v>
      </c>
      <c r="G55" s="2">
        <v>36</v>
      </c>
      <c r="H55" s="2">
        <v>28</v>
      </c>
      <c r="I55" s="2">
        <v>27</v>
      </c>
      <c r="K55" s="4">
        <f t="shared" si="4"/>
        <v>122</v>
      </c>
      <c r="L55" s="17">
        <f t="shared" si="5"/>
        <v>30.5</v>
      </c>
      <c r="M55" s="18">
        <f t="shared" si="6"/>
        <v>9</v>
      </c>
      <c r="N55" s="3"/>
    </row>
    <row r="56" spans="1:14" ht="18" x14ac:dyDescent="0.3">
      <c r="A56" s="71" t="s">
        <v>30</v>
      </c>
      <c r="B56" s="44">
        <v>66788</v>
      </c>
      <c r="C56" s="21" t="s">
        <v>208</v>
      </c>
      <c r="D56" s="21" t="s">
        <v>209</v>
      </c>
      <c r="E56" s="44" t="s">
        <v>56</v>
      </c>
      <c r="F56" s="2">
        <v>37</v>
      </c>
      <c r="G56" s="2">
        <v>28</v>
      </c>
      <c r="H56" s="2">
        <v>27</v>
      </c>
      <c r="I56" s="2">
        <v>40</v>
      </c>
      <c r="K56" s="4">
        <f t="shared" si="4"/>
        <v>132</v>
      </c>
      <c r="L56" s="17">
        <f t="shared" si="5"/>
        <v>33</v>
      </c>
      <c r="M56" s="18">
        <f t="shared" si="6"/>
        <v>13</v>
      </c>
      <c r="N56" s="25"/>
    </row>
    <row r="57" spans="1:14" ht="17.399999999999999" x14ac:dyDescent="0.3">
      <c r="A57" s="71"/>
      <c r="B57" s="44"/>
      <c r="C57" s="21"/>
      <c r="D57" s="21"/>
      <c r="E57" s="16"/>
      <c r="F57" s="2"/>
      <c r="J57" s="24"/>
      <c r="K57" s="4"/>
      <c r="L57" s="9"/>
      <c r="M57" s="9"/>
      <c r="N57" s="3"/>
    </row>
    <row r="58" spans="1:14" ht="17.399999999999999" x14ac:dyDescent="0.3">
      <c r="A58" s="71"/>
      <c r="B58" s="44"/>
      <c r="C58" s="21"/>
      <c r="D58" s="21"/>
      <c r="E58" s="16"/>
      <c r="F58" s="2"/>
      <c r="J58" s="24"/>
      <c r="K58" s="4"/>
      <c r="L58" s="9"/>
      <c r="M58" s="9"/>
      <c r="N58" s="3"/>
    </row>
    <row r="59" spans="1:14" ht="18" x14ac:dyDescent="0.3">
      <c r="A59" s="71"/>
      <c r="B59" s="43" t="s">
        <v>36</v>
      </c>
      <c r="C59" s="20" t="s">
        <v>54</v>
      </c>
      <c r="D59" s="20"/>
      <c r="E59" s="14" t="s">
        <v>35</v>
      </c>
      <c r="F59" s="2" t="s">
        <v>12</v>
      </c>
      <c r="G59" s="2" t="s">
        <v>13</v>
      </c>
      <c r="H59" s="2" t="s">
        <v>14</v>
      </c>
      <c r="I59" s="2" t="s">
        <v>15</v>
      </c>
      <c r="J59" s="2" t="s">
        <v>76</v>
      </c>
      <c r="K59" s="14" t="s">
        <v>8</v>
      </c>
      <c r="L59" s="14" t="s">
        <v>16</v>
      </c>
      <c r="M59" s="14" t="s">
        <v>17</v>
      </c>
      <c r="N59" s="3"/>
    </row>
    <row r="60" spans="1:14" ht="17.399999999999999" x14ac:dyDescent="0.3">
      <c r="A60" s="29" t="s">
        <v>18</v>
      </c>
      <c r="B60" s="44">
        <v>44862</v>
      </c>
      <c r="C60" s="21" t="s">
        <v>85</v>
      </c>
      <c r="D60" s="21" t="s">
        <v>252</v>
      </c>
      <c r="E60" s="44" t="s">
        <v>38</v>
      </c>
      <c r="F60" s="2">
        <v>28</v>
      </c>
      <c r="G60" s="2">
        <v>22</v>
      </c>
      <c r="H60" s="2">
        <v>22</v>
      </c>
      <c r="I60" s="2">
        <v>26</v>
      </c>
      <c r="K60" s="4">
        <f t="shared" ref="K60:K65" si="7">SUM(F60:J60)</f>
        <v>98</v>
      </c>
      <c r="L60" s="17">
        <f t="shared" ref="L60:L65" si="8">SUM(K60)/4</f>
        <v>24.5</v>
      </c>
      <c r="M60" s="18">
        <f t="shared" ref="M60:M65" si="9">IF(F60&gt;0,(MAX(F60:I60)-MIN(F60:I60)),"0")</f>
        <v>6</v>
      </c>
      <c r="N60" s="3"/>
    </row>
    <row r="61" spans="1:14" ht="17.399999999999999" x14ac:dyDescent="0.3">
      <c r="A61" s="29" t="s">
        <v>20</v>
      </c>
      <c r="B61" s="44">
        <v>3260602</v>
      </c>
      <c r="C61" s="21" t="s">
        <v>111</v>
      </c>
      <c r="D61" s="21" t="s">
        <v>112</v>
      </c>
      <c r="E61" s="44" t="s">
        <v>149</v>
      </c>
      <c r="F61" s="2">
        <v>27</v>
      </c>
      <c r="G61" s="2">
        <v>30</v>
      </c>
      <c r="H61" s="2">
        <v>31</v>
      </c>
      <c r="I61" s="2">
        <v>29</v>
      </c>
      <c r="K61" s="4">
        <f t="shared" si="7"/>
        <v>117</v>
      </c>
      <c r="L61" s="17">
        <f t="shared" si="8"/>
        <v>29.25</v>
      </c>
      <c r="M61" s="18">
        <f t="shared" si="9"/>
        <v>4</v>
      </c>
      <c r="N61" s="3"/>
    </row>
    <row r="62" spans="1:14" ht="17.399999999999999" x14ac:dyDescent="0.3">
      <c r="A62" s="29" t="s">
        <v>21</v>
      </c>
      <c r="B62" s="44">
        <v>66836</v>
      </c>
      <c r="C62" s="21" t="s">
        <v>127</v>
      </c>
      <c r="D62" s="21" t="s">
        <v>150</v>
      </c>
      <c r="E62" s="44" t="s">
        <v>56</v>
      </c>
      <c r="F62" s="2">
        <v>37</v>
      </c>
      <c r="G62" s="2">
        <v>28</v>
      </c>
      <c r="H62" s="2">
        <v>26</v>
      </c>
      <c r="I62" s="2">
        <v>28</v>
      </c>
      <c r="K62" s="4">
        <f t="shared" si="7"/>
        <v>119</v>
      </c>
      <c r="L62" s="17">
        <f t="shared" si="8"/>
        <v>29.75</v>
      </c>
      <c r="M62" s="18">
        <f t="shared" si="9"/>
        <v>11</v>
      </c>
      <c r="N62" s="3"/>
    </row>
    <row r="63" spans="1:14" ht="18" x14ac:dyDescent="0.3">
      <c r="A63" s="29" t="s">
        <v>22</v>
      </c>
      <c r="B63" s="44">
        <v>36581</v>
      </c>
      <c r="C63" s="21" t="s">
        <v>251</v>
      </c>
      <c r="D63" s="21" t="s">
        <v>122</v>
      </c>
      <c r="E63" s="44" t="s">
        <v>38</v>
      </c>
      <c r="F63" s="2">
        <v>43</v>
      </c>
      <c r="G63" s="2">
        <v>36</v>
      </c>
      <c r="H63" s="2">
        <v>36</v>
      </c>
      <c r="I63" s="2">
        <v>30</v>
      </c>
      <c r="K63" s="4">
        <f t="shared" si="7"/>
        <v>145</v>
      </c>
      <c r="L63" s="17">
        <f t="shared" si="8"/>
        <v>36.25</v>
      </c>
      <c r="M63" s="18">
        <f t="shared" si="9"/>
        <v>13</v>
      </c>
      <c r="N63" s="25"/>
    </row>
    <row r="64" spans="1:14" s="1" customFormat="1" ht="17.399999999999999" x14ac:dyDescent="0.3">
      <c r="A64" s="29" t="s">
        <v>23</v>
      </c>
      <c r="B64" s="44">
        <v>38455</v>
      </c>
      <c r="C64" s="21" t="s">
        <v>239</v>
      </c>
      <c r="D64" s="21" t="s">
        <v>250</v>
      </c>
      <c r="E64" s="44" t="s">
        <v>40</v>
      </c>
      <c r="F64" s="2">
        <v>38</v>
      </c>
      <c r="G64" s="2">
        <v>40</v>
      </c>
      <c r="H64" s="2">
        <v>29</v>
      </c>
      <c r="I64" s="2">
        <v>39</v>
      </c>
      <c r="J64" s="2"/>
      <c r="K64" s="4">
        <f t="shared" si="7"/>
        <v>146</v>
      </c>
      <c r="L64" s="17">
        <f t="shared" si="8"/>
        <v>36.5</v>
      </c>
      <c r="M64" s="18">
        <f t="shared" si="9"/>
        <v>11</v>
      </c>
      <c r="N64" s="3"/>
    </row>
    <row r="65" spans="1:14" ht="18" x14ac:dyDescent="0.3">
      <c r="A65" s="29" t="s">
        <v>24</v>
      </c>
      <c r="B65" s="44">
        <v>28473</v>
      </c>
      <c r="C65" s="21" t="s">
        <v>119</v>
      </c>
      <c r="D65" s="21" t="s">
        <v>120</v>
      </c>
      <c r="E65" s="44" t="s">
        <v>37</v>
      </c>
      <c r="F65" s="2">
        <v>35</v>
      </c>
      <c r="G65" s="2">
        <v>47</v>
      </c>
      <c r="H65" s="2">
        <v>33</v>
      </c>
      <c r="I65" s="2">
        <v>32</v>
      </c>
      <c r="K65" s="4">
        <f t="shared" si="7"/>
        <v>147</v>
      </c>
      <c r="L65" s="17">
        <f t="shared" si="8"/>
        <v>36.75</v>
      </c>
      <c r="M65" s="18">
        <f t="shared" si="9"/>
        <v>15</v>
      </c>
      <c r="N65" s="25"/>
    </row>
    <row r="66" spans="1:14" ht="18" x14ac:dyDescent="0.3">
      <c r="B66" s="44"/>
      <c r="C66" s="21"/>
      <c r="D66" s="21"/>
      <c r="E66" s="44"/>
      <c r="F66" s="2"/>
      <c r="K66" s="4"/>
      <c r="L66" s="9"/>
      <c r="M66" s="9"/>
      <c r="N66" s="25"/>
    </row>
    <row r="67" spans="1:14" ht="18" x14ac:dyDescent="0.3">
      <c r="B67" s="44"/>
      <c r="C67" s="21"/>
      <c r="D67" s="21"/>
      <c r="E67" s="44"/>
      <c r="F67" s="2"/>
      <c r="K67" s="4"/>
      <c r="L67" s="9"/>
      <c r="M67" s="9"/>
      <c r="N67" s="25"/>
    </row>
    <row r="68" spans="1:14" ht="18" x14ac:dyDescent="0.3">
      <c r="A68" s="72"/>
      <c r="B68" s="43" t="s">
        <v>36</v>
      </c>
      <c r="C68" s="20" t="s">
        <v>57</v>
      </c>
      <c r="D68" s="20"/>
      <c r="E68" s="14" t="s">
        <v>35</v>
      </c>
      <c r="F68" s="2" t="s">
        <v>12</v>
      </c>
      <c r="G68" s="2" t="s">
        <v>13</v>
      </c>
      <c r="H68" s="2" t="s">
        <v>14</v>
      </c>
      <c r="I68" s="2" t="s">
        <v>15</v>
      </c>
      <c r="J68" s="2" t="s">
        <v>76</v>
      </c>
      <c r="K68" s="14" t="s">
        <v>8</v>
      </c>
      <c r="L68" s="14" t="s">
        <v>16</v>
      </c>
      <c r="M68" s="14" t="s">
        <v>17</v>
      </c>
      <c r="N68" s="3"/>
    </row>
    <row r="69" spans="1:14" ht="17.399999999999999" x14ac:dyDescent="0.3">
      <c r="A69" s="29" t="s">
        <v>18</v>
      </c>
      <c r="B69" s="44">
        <v>28904</v>
      </c>
      <c r="C69" s="21" t="s">
        <v>253</v>
      </c>
      <c r="D69" s="21" t="s">
        <v>254</v>
      </c>
      <c r="E69" s="44" t="s">
        <v>179</v>
      </c>
      <c r="F69" s="2">
        <v>27</v>
      </c>
      <c r="G69" s="2">
        <v>25</v>
      </c>
      <c r="H69" s="2">
        <v>25</v>
      </c>
      <c r="I69" s="2">
        <v>24</v>
      </c>
      <c r="K69" s="4">
        <f t="shared" ref="K69:K77" si="10">SUM(F69:J69)</f>
        <v>101</v>
      </c>
      <c r="L69" s="17">
        <f t="shared" ref="L69:L77" si="11">SUM(K69)/4</f>
        <v>25.25</v>
      </c>
      <c r="M69" s="18">
        <f t="shared" ref="M69:M77" si="12">IF(F69&gt;0,(MAX(F69:I69)-MIN(F69:I69)),"0")</f>
        <v>3</v>
      </c>
      <c r="N69" s="3"/>
    </row>
    <row r="70" spans="1:14" ht="17.399999999999999" x14ac:dyDescent="0.3">
      <c r="A70" s="29" t="s">
        <v>20</v>
      </c>
      <c r="B70" s="44">
        <v>44499</v>
      </c>
      <c r="C70" s="21" t="s">
        <v>123</v>
      </c>
      <c r="D70" s="21" t="s">
        <v>124</v>
      </c>
      <c r="E70" s="44" t="s">
        <v>37</v>
      </c>
      <c r="F70" s="2">
        <v>28</v>
      </c>
      <c r="G70" s="2">
        <v>27</v>
      </c>
      <c r="H70" s="2">
        <v>22</v>
      </c>
      <c r="I70" s="2">
        <v>25</v>
      </c>
      <c r="K70" s="4">
        <f t="shared" si="10"/>
        <v>102</v>
      </c>
      <c r="L70" s="17">
        <f t="shared" si="11"/>
        <v>25.5</v>
      </c>
      <c r="M70" s="18">
        <f t="shared" si="12"/>
        <v>6</v>
      </c>
      <c r="N70" s="3"/>
    </row>
    <row r="71" spans="1:14" ht="17.399999999999999" x14ac:dyDescent="0.3">
      <c r="A71" s="29" t="s">
        <v>21</v>
      </c>
      <c r="B71" s="44">
        <v>35257</v>
      </c>
      <c r="C71" s="21" t="s">
        <v>86</v>
      </c>
      <c r="D71" s="21" t="s">
        <v>87</v>
      </c>
      <c r="E71" s="44" t="s">
        <v>41</v>
      </c>
      <c r="F71" s="2">
        <v>30</v>
      </c>
      <c r="G71" s="2">
        <v>22</v>
      </c>
      <c r="H71" s="2">
        <v>28</v>
      </c>
      <c r="I71" s="2">
        <v>24</v>
      </c>
      <c r="K71" s="4">
        <f t="shared" si="10"/>
        <v>104</v>
      </c>
      <c r="L71" s="17">
        <f t="shared" si="11"/>
        <v>26</v>
      </c>
      <c r="M71" s="18">
        <f t="shared" si="12"/>
        <v>8</v>
      </c>
      <c r="N71" s="3"/>
    </row>
    <row r="72" spans="1:14" ht="17.399999999999999" x14ac:dyDescent="0.3">
      <c r="A72" s="29" t="s">
        <v>22</v>
      </c>
      <c r="B72" s="44">
        <v>33337</v>
      </c>
      <c r="C72" s="21" t="s">
        <v>88</v>
      </c>
      <c r="D72" s="21" t="s">
        <v>89</v>
      </c>
      <c r="E72" s="44" t="s">
        <v>38</v>
      </c>
      <c r="F72" s="2">
        <v>26</v>
      </c>
      <c r="G72" s="2">
        <v>25</v>
      </c>
      <c r="H72" s="2">
        <v>28</v>
      </c>
      <c r="I72" s="2">
        <v>26</v>
      </c>
      <c r="K72" s="4">
        <f t="shared" si="10"/>
        <v>105</v>
      </c>
      <c r="L72" s="17">
        <f t="shared" si="11"/>
        <v>26.25</v>
      </c>
      <c r="M72" s="18">
        <f t="shared" si="12"/>
        <v>3</v>
      </c>
      <c r="N72" s="3"/>
    </row>
    <row r="73" spans="1:14" ht="17.399999999999999" x14ac:dyDescent="0.3">
      <c r="A73" s="29" t="s">
        <v>23</v>
      </c>
      <c r="B73" s="44">
        <v>29796</v>
      </c>
      <c r="C73" s="21" t="s">
        <v>151</v>
      </c>
      <c r="D73" s="21" t="s">
        <v>84</v>
      </c>
      <c r="E73" s="44" t="s">
        <v>38</v>
      </c>
      <c r="F73" s="2">
        <v>28</v>
      </c>
      <c r="G73" s="2">
        <v>24</v>
      </c>
      <c r="H73" s="2">
        <v>30</v>
      </c>
      <c r="I73" s="2">
        <v>24</v>
      </c>
      <c r="K73" s="4">
        <f t="shared" si="10"/>
        <v>106</v>
      </c>
      <c r="L73" s="17">
        <f t="shared" si="11"/>
        <v>26.5</v>
      </c>
      <c r="M73" s="18">
        <f t="shared" si="12"/>
        <v>6</v>
      </c>
      <c r="N73" s="3"/>
    </row>
    <row r="74" spans="1:14" ht="17.399999999999999" x14ac:dyDescent="0.3">
      <c r="A74" s="29" t="s">
        <v>24</v>
      </c>
      <c r="B74" s="44">
        <v>66919</v>
      </c>
      <c r="C74" s="21" t="s">
        <v>94</v>
      </c>
      <c r="D74" s="21" t="s">
        <v>121</v>
      </c>
      <c r="E74" s="44" t="s">
        <v>39</v>
      </c>
      <c r="F74" s="2">
        <v>30</v>
      </c>
      <c r="G74" s="2">
        <v>26</v>
      </c>
      <c r="H74" s="2">
        <v>33</v>
      </c>
      <c r="I74" s="2">
        <v>26</v>
      </c>
      <c r="K74" s="4">
        <f t="shared" si="10"/>
        <v>115</v>
      </c>
      <c r="L74" s="17">
        <f t="shared" si="11"/>
        <v>28.75</v>
      </c>
      <c r="M74" s="18">
        <f t="shared" si="12"/>
        <v>7</v>
      </c>
      <c r="N74" s="3"/>
    </row>
    <row r="75" spans="1:14" ht="17.399999999999999" x14ac:dyDescent="0.3">
      <c r="A75" s="29" t="s">
        <v>25</v>
      </c>
      <c r="B75" s="44">
        <v>57344</v>
      </c>
      <c r="C75" s="21" t="s">
        <v>246</v>
      </c>
      <c r="D75" s="21" t="s">
        <v>255</v>
      </c>
      <c r="E75" s="44" t="s">
        <v>62</v>
      </c>
      <c r="F75" s="2">
        <v>31</v>
      </c>
      <c r="G75" s="2">
        <v>34</v>
      </c>
      <c r="H75" s="2">
        <v>30</v>
      </c>
      <c r="I75" s="2">
        <v>30</v>
      </c>
      <c r="K75" s="4">
        <f t="shared" si="10"/>
        <v>125</v>
      </c>
      <c r="L75" s="17">
        <f t="shared" si="11"/>
        <v>31.25</v>
      </c>
      <c r="M75" s="18">
        <f t="shared" si="12"/>
        <v>4</v>
      </c>
      <c r="N75" s="3"/>
    </row>
    <row r="76" spans="1:14" ht="17.399999999999999" x14ac:dyDescent="0.3">
      <c r="A76" s="29" t="s">
        <v>26</v>
      </c>
      <c r="B76" s="44">
        <v>34305</v>
      </c>
      <c r="C76" s="21" t="s">
        <v>256</v>
      </c>
      <c r="D76" s="21" t="s">
        <v>257</v>
      </c>
      <c r="E76" s="44" t="s">
        <v>56</v>
      </c>
      <c r="F76" s="2">
        <v>36</v>
      </c>
      <c r="G76" s="2">
        <v>31</v>
      </c>
      <c r="H76" s="2">
        <v>38</v>
      </c>
      <c r="I76" s="2">
        <v>38</v>
      </c>
      <c r="K76" s="4">
        <f t="shared" si="10"/>
        <v>143</v>
      </c>
      <c r="L76" s="17">
        <f t="shared" si="11"/>
        <v>35.75</v>
      </c>
      <c r="M76" s="18">
        <f t="shared" si="12"/>
        <v>7</v>
      </c>
      <c r="N76" s="3"/>
    </row>
    <row r="77" spans="1:14" ht="17.399999999999999" x14ac:dyDescent="0.3">
      <c r="A77" s="29" t="s">
        <v>27</v>
      </c>
      <c r="B77" s="44">
        <v>839</v>
      </c>
      <c r="C77" s="21" t="s">
        <v>155</v>
      </c>
      <c r="D77" s="21" t="s">
        <v>171</v>
      </c>
      <c r="E77" s="44" t="s">
        <v>38</v>
      </c>
      <c r="F77" s="2">
        <v>31</v>
      </c>
      <c r="G77" s="2">
        <v>31</v>
      </c>
      <c r="H77" s="2">
        <v>50</v>
      </c>
      <c r="I77" s="2">
        <v>31</v>
      </c>
      <c r="K77" s="4">
        <f t="shared" si="10"/>
        <v>143</v>
      </c>
      <c r="L77" s="17">
        <f t="shared" si="11"/>
        <v>35.75</v>
      </c>
      <c r="M77" s="18">
        <f t="shared" si="12"/>
        <v>19</v>
      </c>
      <c r="N77" s="3"/>
    </row>
    <row r="78" spans="1:14" ht="17.399999999999999" x14ac:dyDescent="0.3">
      <c r="B78" s="44"/>
      <c r="C78" s="21"/>
      <c r="D78" s="21"/>
      <c r="E78" s="44"/>
      <c r="F78" s="2"/>
      <c r="K78" s="4"/>
      <c r="L78" s="9"/>
      <c r="M78" s="9"/>
      <c r="N78" s="3"/>
    </row>
    <row r="79" spans="1:14" ht="17.399999999999999" x14ac:dyDescent="0.3">
      <c r="B79" s="44"/>
      <c r="C79" s="21"/>
      <c r="D79" s="21"/>
      <c r="E79" s="44"/>
      <c r="F79" s="2"/>
      <c r="K79" s="4"/>
      <c r="L79" s="9"/>
      <c r="M79" s="9"/>
      <c r="N79" s="3"/>
    </row>
    <row r="80" spans="1:14" s="1" customFormat="1" ht="18" x14ac:dyDescent="0.3">
      <c r="A80" s="72"/>
      <c r="B80" s="43" t="s">
        <v>36</v>
      </c>
      <c r="C80" s="20" t="s">
        <v>58</v>
      </c>
      <c r="D80" s="20"/>
      <c r="E80" s="14" t="s">
        <v>35</v>
      </c>
      <c r="F80" s="2" t="s">
        <v>12</v>
      </c>
      <c r="G80" s="2" t="s">
        <v>13</v>
      </c>
      <c r="H80" s="2" t="s">
        <v>14</v>
      </c>
      <c r="I80" s="2" t="s">
        <v>15</v>
      </c>
      <c r="J80" s="2" t="s">
        <v>76</v>
      </c>
      <c r="K80" s="14" t="s">
        <v>8</v>
      </c>
      <c r="L80" s="14" t="s">
        <v>16</v>
      </c>
      <c r="M80" s="14" t="s">
        <v>17</v>
      </c>
    </row>
    <row r="81" spans="1:14" s="1" customFormat="1" ht="17.399999999999999" x14ac:dyDescent="0.3">
      <c r="A81" s="29" t="s">
        <v>18</v>
      </c>
      <c r="B81" s="44">
        <v>42332</v>
      </c>
      <c r="C81" s="21" t="s">
        <v>172</v>
      </c>
      <c r="D81" s="21" t="s">
        <v>117</v>
      </c>
      <c r="E81" s="44" t="s">
        <v>41</v>
      </c>
      <c r="F81" s="2">
        <v>20</v>
      </c>
      <c r="G81" s="2">
        <v>23</v>
      </c>
      <c r="H81" s="2">
        <v>25</v>
      </c>
      <c r="I81" s="2">
        <v>22</v>
      </c>
      <c r="J81" s="2"/>
      <c r="K81" s="4">
        <f t="shared" ref="K81:K93" si="13">SUM(F81:J81)</f>
        <v>90</v>
      </c>
      <c r="L81" s="17">
        <f t="shared" ref="L81:L93" si="14">SUM(K81)/4</f>
        <v>22.5</v>
      </c>
      <c r="M81" s="18">
        <f t="shared" ref="M81:M93" si="15">IF(F81&gt;0,(MAX(F81:I81)-MIN(F81:I81)),"0")</f>
        <v>5</v>
      </c>
      <c r="N81" s="3" t="s">
        <v>274</v>
      </c>
    </row>
    <row r="82" spans="1:14" s="1" customFormat="1" ht="17.399999999999999" x14ac:dyDescent="0.3">
      <c r="A82" s="29" t="s">
        <v>20</v>
      </c>
      <c r="B82" s="44">
        <v>43587</v>
      </c>
      <c r="C82" s="21" t="s">
        <v>81</v>
      </c>
      <c r="D82" s="21" t="s">
        <v>82</v>
      </c>
      <c r="E82" s="44" t="s">
        <v>62</v>
      </c>
      <c r="F82" s="2">
        <v>20</v>
      </c>
      <c r="G82" s="2">
        <v>24</v>
      </c>
      <c r="H82" s="2">
        <v>24</v>
      </c>
      <c r="I82" s="2">
        <v>22</v>
      </c>
      <c r="J82" s="2"/>
      <c r="K82" s="4">
        <f t="shared" si="13"/>
        <v>90</v>
      </c>
      <c r="L82" s="17">
        <f t="shared" si="14"/>
        <v>22.5</v>
      </c>
      <c r="M82" s="18">
        <f t="shared" si="15"/>
        <v>4</v>
      </c>
      <c r="N82" s="3" t="s">
        <v>274</v>
      </c>
    </row>
    <row r="83" spans="1:14" s="1" customFormat="1" ht="17.399999999999999" x14ac:dyDescent="0.3">
      <c r="A83" s="29" t="s">
        <v>21</v>
      </c>
      <c r="B83" s="44">
        <v>48559</v>
      </c>
      <c r="C83" s="21" t="s">
        <v>227</v>
      </c>
      <c r="D83" s="21" t="s">
        <v>228</v>
      </c>
      <c r="E83" s="44" t="s">
        <v>183</v>
      </c>
      <c r="F83" s="2">
        <v>22</v>
      </c>
      <c r="G83" s="2">
        <v>19</v>
      </c>
      <c r="H83" s="2">
        <v>27</v>
      </c>
      <c r="I83" s="2">
        <v>23</v>
      </c>
      <c r="J83" s="2"/>
      <c r="K83" s="4">
        <f t="shared" si="13"/>
        <v>91</v>
      </c>
      <c r="L83" s="17">
        <f t="shared" si="14"/>
        <v>22.75</v>
      </c>
      <c r="M83" s="18">
        <f t="shared" si="15"/>
        <v>8</v>
      </c>
      <c r="N83" s="3"/>
    </row>
    <row r="84" spans="1:14" s="1" customFormat="1" ht="17.399999999999999" x14ac:dyDescent="0.3">
      <c r="A84" s="29" t="s">
        <v>22</v>
      </c>
      <c r="B84" s="44">
        <v>48931</v>
      </c>
      <c r="C84" s="21" t="s">
        <v>110</v>
      </c>
      <c r="D84" s="21" t="s">
        <v>91</v>
      </c>
      <c r="E84" s="44" t="s">
        <v>37</v>
      </c>
      <c r="F84" s="2">
        <v>26</v>
      </c>
      <c r="G84" s="2">
        <v>20</v>
      </c>
      <c r="H84" s="2">
        <v>21</v>
      </c>
      <c r="I84" s="2">
        <v>25</v>
      </c>
      <c r="J84" s="2"/>
      <c r="K84" s="4">
        <f t="shared" si="13"/>
        <v>92</v>
      </c>
      <c r="L84" s="17">
        <f t="shared" si="14"/>
        <v>23</v>
      </c>
      <c r="M84" s="18">
        <f t="shared" si="15"/>
        <v>6</v>
      </c>
      <c r="N84" s="3"/>
    </row>
    <row r="85" spans="1:14" ht="17.399999999999999" x14ac:dyDescent="0.3">
      <c r="A85" s="29" t="s">
        <v>23</v>
      </c>
      <c r="B85" s="44">
        <v>66581</v>
      </c>
      <c r="C85" s="21" t="s">
        <v>217</v>
      </c>
      <c r="D85" s="21" t="s">
        <v>98</v>
      </c>
      <c r="E85" s="44" t="s">
        <v>64</v>
      </c>
      <c r="F85" s="2">
        <v>23</v>
      </c>
      <c r="G85" s="2">
        <v>23</v>
      </c>
      <c r="H85" s="2">
        <v>25</v>
      </c>
      <c r="I85" s="2">
        <v>23</v>
      </c>
      <c r="K85" s="4">
        <f t="shared" si="13"/>
        <v>94</v>
      </c>
      <c r="L85" s="17">
        <f t="shared" si="14"/>
        <v>23.5</v>
      </c>
      <c r="M85" s="18">
        <f t="shared" si="15"/>
        <v>2</v>
      </c>
      <c r="N85" s="3"/>
    </row>
    <row r="86" spans="1:14" ht="17.399999999999999" x14ac:dyDescent="0.3">
      <c r="A86" s="29" t="s">
        <v>24</v>
      </c>
      <c r="B86" s="44">
        <v>65719</v>
      </c>
      <c r="C86" s="21" t="s">
        <v>220</v>
      </c>
      <c r="D86" s="21" t="s">
        <v>221</v>
      </c>
      <c r="E86" s="44" t="s">
        <v>64</v>
      </c>
      <c r="F86" s="2">
        <v>23</v>
      </c>
      <c r="G86" s="2">
        <v>24</v>
      </c>
      <c r="H86" s="2">
        <v>25</v>
      </c>
      <c r="I86" s="2">
        <v>22</v>
      </c>
      <c r="K86" s="4">
        <f t="shared" si="13"/>
        <v>94</v>
      </c>
      <c r="L86" s="17">
        <f t="shared" si="14"/>
        <v>23.5</v>
      </c>
      <c r="M86" s="18">
        <f t="shared" si="15"/>
        <v>3</v>
      </c>
      <c r="N86" s="1"/>
    </row>
    <row r="87" spans="1:14" ht="17.399999999999999" x14ac:dyDescent="0.3">
      <c r="A87" s="29" t="s">
        <v>25</v>
      </c>
      <c r="B87" s="44">
        <v>33442</v>
      </c>
      <c r="C87" s="21" t="s">
        <v>224</v>
      </c>
      <c r="D87" s="21" t="s">
        <v>225</v>
      </c>
      <c r="E87" s="44" t="s">
        <v>183</v>
      </c>
      <c r="F87" s="2">
        <v>22</v>
      </c>
      <c r="G87" s="2">
        <v>24</v>
      </c>
      <c r="H87" s="2">
        <v>22</v>
      </c>
      <c r="I87" s="2">
        <v>26</v>
      </c>
      <c r="K87" s="4">
        <f t="shared" si="13"/>
        <v>94</v>
      </c>
      <c r="L87" s="17">
        <f t="shared" si="14"/>
        <v>23.5</v>
      </c>
      <c r="M87" s="18">
        <f t="shared" si="15"/>
        <v>4</v>
      </c>
      <c r="N87" s="3"/>
    </row>
    <row r="88" spans="1:14" ht="17.399999999999999" x14ac:dyDescent="0.3">
      <c r="A88" s="29" t="s">
        <v>26</v>
      </c>
      <c r="B88" s="44">
        <v>4092</v>
      </c>
      <c r="C88" s="21" t="s">
        <v>153</v>
      </c>
      <c r="D88" s="21" t="s">
        <v>93</v>
      </c>
      <c r="E88" s="44" t="s">
        <v>146</v>
      </c>
      <c r="F88" s="2">
        <v>26</v>
      </c>
      <c r="G88" s="2">
        <v>24</v>
      </c>
      <c r="H88" s="2">
        <v>23</v>
      </c>
      <c r="I88" s="2">
        <v>28</v>
      </c>
      <c r="K88" s="4">
        <f t="shared" si="13"/>
        <v>101</v>
      </c>
      <c r="L88" s="17">
        <f t="shared" si="14"/>
        <v>25.25</v>
      </c>
      <c r="M88" s="18">
        <f t="shared" si="15"/>
        <v>5</v>
      </c>
      <c r="N88" s="1"/>
    </row>
    <row r="89" spans="1:14" s="1" customFormat="1" ht="17.399999999999999" x14ac:dyDescent="0.3">
      <c r="A89" s="29" t="s">
        <v>27</v>
      </c>
      <c r="B89" s="44">
        <v>50094</v>
      </c>
      <c r="C89" s="21" t="s">
        <v>105</v>
      </c>
      <c r="D89" s="21" t="s">
        <v>99</v>
      </c>
      <c r="E89" s="44" t="s">
        <v>43</v>
      </c>
      <c r="F89" s="2">
        <v>31</v>
      </c>
      <c r="G89" s="2">
        <v>23</v>
      </c>
      <c r="H89" s="2">
        <v>24</v>
      </c>
      <c r="I89" s="2">
        <v>23</v>
      </c>
      <c r="J89" s="2"/>
      <c r="K89" s="4">
        <f t="shared" si="13"/>
        <v>101</v>
      </c>
      <c r="L89" s="17">
        <f t="shared" si="14"/>
        <v>25.25</v>
      </c>
      <c r="M89" s="18">
        <f t="shared" si="15"/>
        <v>8</v>
      </c>
    </row>
    <row r="90" spans="1:14" s="1" customFormat="1" ht="17.399999999999999" x14ac:dyDescent="0.3">
      <c r="A90" s="29" t="s">
        <v>28</v>
      </c>
      <c r="B90" s="44">
        <v>45666</v>
      </c>
      <c r="C90" s="21" t="s">
        <v>222</v>
      </c>
      <c r="D90" s="21" t="s">
        <v>223</v>
      </c>
      <c r="E90" s="44" t="s">
        <v>38</v>
      </c>
      <c r="F90" s="2">
        <v>27</v>
      </c>
      <c r="G90" s="2">
        <v>29</v>
      </c>
      <c r="H90" s="2">
        <v>28</v>
      </c>
      <c r="I90" s="2">
        <v>23</v>
      </c>
      <c r="J90" s="2"/>
      <c r="K90" s="4">
        <f t="shared" si="13"/>
        <v>107</v>
      </c>
      <c r="L90" s="17">
        <f t="shared" si="14"/>
        <v>26.75</v>
      </c>
      <c r="M90" s="18">
        <f t="shared" si="15"/>
        <v>6</v>
      </c>
      <c r="N90" s="3"/>
    </row>
    <row r="91" spans="1:14" s="1" customFormat="1" ht="17.399999999999999" x14ac:dyDescent="0.3">
      <c r="A91" s="29" t="s">
        <v>29</v>
      </c>
      <c r="B91" s="44">
        <v>34839</v>
      </c>
      <c r="C91" s="21" t="s">
        <v>226</v>
      </c>
      <c r="D91" s="21" t="s">
        <v>99</v>
      </c>
      <c r="E91" s="16" t="s">
        <v>183</v>
      </c>
      <c r="F91" s="2">
        <v>29</v>
      </c>
      <c r="G91" s="2">
        <v>26</v>
      </c>
      <c r="H91" s="2">
        <v>28</v>
      </c>
      <c r="I91" s="2">
        <v>25</v>
      </c>
      <c r="J91" s="2"/>
      <c r="K91" s="4">
        <f t="shared" si="13"/>
        <v>108</v>
      </c>
      <c r="L91" s="17">
        <f t="shared" si="14"/>
        <v>27</v>
      </c>
      <c r="M91" s="18">
        <f t="shared" si="15"/>
        <v>4</v>
      </c>
    </row>
    <row r="92" spans="1:14" s="1" customFormat="1" ht="17.399999999999999" x14ac:dyDescent="0.3">
      <c r="A92" s="29" t="s">
        <v>30</v>
      </c>
      <c r="B92" s="44">
        <v>34084</v>
      </c>
      <c r="C92" s="21" t="s">
        <v>229</v>
      </c>
      <c r="D92" s="21" t="s">
        <v>230</v>
      </c>
      <c r="E92" s="44" t="s">
        <v>146</v>
      </c>
      <c r="F92" s="2">
        <v>25</v>
      </c>
      <c r="G92" s="2">
        <v>31</v>
      </c>
      <c r="H92" s="2">
        <v>28</v>
      </c>
      <c r="I92" s="2">
        <v>26</v>
      </c>
      <c r="J92" s="2"/>
      <c r="K92" s="4">
        <f t="shared" si="13"/>
        <v>110</v>
      </c>
      <c r="L92" s="17">
        <f t="shared" si="14"/>
        <v>27.5</v>
      </c>
      <c r="M92" s="18">
        <f t="shared" si="15"/>
        <v>6</v>
      </c>
    </row>
    <row r="93" spans="1:14" s="1" customFormat="1" ht="17.399999999999999" x14ac:dyDescent="0.3">
      <c r="A93" s="29" t="s">
        <v>31</v>
      </c>
      <c r="B93" s="44">
        <v>44689</v>
      </c>
      <c r="C93" s="21" t="s">
        <v>260</v>
      </c>
      <c r="D93" s="21" t="s">
        <v>118</v>
      </c>
      <c r="E93" s="44" t="s">
        <v>40</v>
      </c>
      <c r="F93" s="2">
        <v>33</v>
      </c>
      <c r="G93" s="2">
        <v>32</v>
      </c>
      <c r="H93" s="2">
        <v>29</v>
      </c>
      <c r="I93" s="2">
        <v>26</v>
      </c>
      <c r="J93" s="2"/>
      <c r="K93" s="4">
        <f t="shared" si="13"/>
        <v>120</v>
      </c>
      <c r="L93" s="17">
        <f t="shared" si="14"/>
        <v>30</v>
      </c>
      <c r="M93" s="18">
        <f t="shared" si="15"/>
        <v>7</v>
      </c>
    </row>
    <row r="94" spans="1:14" ht="17.399999999999999" x14ac:dyDescent="0.3">
      <c r="B94" s="44"/>
      <c r="C94" s="21"/>
      <c r="D94" s="21"/>
      <c r="E94" s="44"/>
      <c r="F94" s="2"/>
      <c r="K94" s="4"/>
      <c r="L94" s="9"/>
      <c r="M94" s="9"/>
      <c r="N94" s="1"/>
    </row>
    <row r="95" spans="1:14" ht="17.399999999999999" x14ac:dyDescent="0.3">
      <c r="B95" s="46"/>
      <c r="C95" s="22"/>
      <c r="D95" s="22"/>
      <c r="E95" s="6"/>
      <c r="F95" s="2"/>
      <c r="J95" s="4"/>
      <c r="K95" s="4"/>
      <c r="L95" s="9"/>
      <c r="M95" s="9"/>
      <c r="N95" s="3"/>
    </row>
    <row r="96" spans="1:14" s="7" customFormat="1" ht="18" x14ac:dyDescent="0.3">
      <c r="A96" s="72"/>
      <c r="B96" s="43" t="s">
        <v>36</v>
      </c>
      <c r="C96" s="20" t="s">
        <v>59</v>
      </c>
      <c r="D96" s="20"/>
      <c r="E96" s="14" t="s">
        <v>35</v>
      </c>
      <c r="F96" s="2" t="s">
        <v>12</v>
      </c>
      <c r="G96" s="2" t="s">
        <v>13</v>
      </c>
      <c r="H96" s="2" t="s">
        <v>14</v>
      </c>
      <c r="I96" s="2" t="s">
        <v>15</v>
      </c>
      <c r="J96" s="2" t="s">
        <v>76</v>
      </c>
      <c r="K96" s="14" t="s">
        <v>8</v>
      </c>
      <c r="L96" s="14" t="s">
        <v>16</v>
      </c>
      <c r="M96" s="14" t="s">
        <v>17</v>
      </c>
    </row>
    <row r="97" spans="1:14" s="7" customFormat="1" ht="17.399999999999999" x14ac:dyDescent="0.3">
      <c r="A97" s="29" t="s">
        <v>18</v>
      </c>
      <c r="B97" s="45"/>
      <c r="C97" s="21" t="s">
        <v>241</v>
      </c>
      <c r="D97" s="21" t="s">
        <v>217</v>
      </c>
      <c r="E97" s="38" t="s">
        <v>149</v>
      </c>
      <c r="F97" s="2">
        <v>21</v>
      </c>
      <c r="G97" s="2">
        <v>19</v>
      </c>
      <c r="H97" s="2">
        <v>25</v>
      </c>
      <c r="I97" s="2">
        <v>23</v>
      </c>
      <c r="J97" s="2"/>
      <c r="K97" s="4">
        <f t="shared" ref="K97:K125" si="16">SUM(F97:J97)</f>
        <v>88</v>
      </c>
      <c r="L97" s="17">
        <f t="shared" ref="L97:L125" si="17">SUM(K97)/4</f>
        <v>22</v>
      </c>
      <c r="M97" s="18">
        <f t="shared" ref="M97:M125" si="18">IF(F97&gt;0,(MAX(F97:I97)-MIN(F97:I97)),"0")</f>
        <v>6</v>
      </c>
      <c r="N97" s="3"/>
    </row>
    <row r="98" spans="1:14" ht="17.399999999999999" x14ac:dyDescent="0.3">
      <c r="A98" s="29" t="s">
        <v>20</v>
      </c>
      <c r="B98" s="44">
        <v>42690</v>
      </c>
      <c r="C98" s="21" t="s">
        <v>85</v>
      </c>
      <c r="D98" s="21" t="s">
        <v>209</v>
      </c>
      <c r="E98" s="44" t="s">
        <v>38</v>
      </c>
      <c r="F98" s="2">
        <v>26</v>
      </c>
      <c r="G98" s="2">
        <v>28</v>
      </c>
      <c r="H98" s="2">
        <v>20</v>
      </c>
      <c r="I98" s="2">
        <v>22</v>
      </c>
      <c r="K98" s="4">
        <f t="shared" si="16"/>
        <v>96</v>
      </c>
      <c r="L98" s="17">
        <f t="shared" si="17"/>
        <v>24</v>
      </c>
      <c r="M98" s="18">
        <f t="shared" si="18"/>
        <v>8</v>
      </c>
      <c r="N98" s="3"/>
    </row>
    <row r="99" spans="1:14" ht="17.399999999999999" x14ac:dyDescent="0.3">
      <c r="A99" s="29" t="s">
        <v>21</v>
      </c>
      <c r="B99" s="44">
        <v>38248</v>
      </c>
      <c r="C99" s="21" t="s">
        <v>133</v>
      </c>
      <c r="D99" s="21" t="s">
        <v>234</v>
      </c>
      <c r="E99" s="44" t="s">
        <v>37</v>
      </c>
      <c r="F99" s="2">
        <v>25</v>
      </c>
      <c r="G99" s="2">
        <v>27</v>
      </c>
      <c r="H99" s="2">
        <v>24</v>
      </c>
      <c r="I99" s="2">
        <v>21</v>
      </c>
      <c r="K99" s="4">
        <f t="shared" si="16"/>
        <v>97</v>
      </c>
      <c r="L99" s="17">
        <f t="shared" si="17"/>
        <v>24.25</v>
      </c>
      <c r="M99" s="18">
        <f t="shared" si="18"/>
        <v>6</v>
      </c>
      <c r="N99" s="54"/>
    </row>
    <row r="100" spans="1:14" ht="17.399999999999999" x14ac:dyDescent="0.3">
      <c r="A100" s="29" t="s">
        <v>22</v>
      </c>
      <c r="B100" s="44">
        <v>61922</v>
      </c>
      <c r="C100" s="21" t="s">
        <v>131</v>
      </c>
      <c r="D100" s="21" t="s">
        <v>132</v>
      </c>
      <c r="E100" s="44" t="s">
        <v>146</v>
      </c>
      <c r="F100" s="2">
        <v>23</v>
      </c>
      <c r="G100" s="2">
        <v>22</v>
      </c>
      <c r="H100" s="2">
        <v>22</v>
      </c>
      <c r="I100" s="2">
        <v>30</v>
      </c>
      <c r="K100" s="4">
        <f t="shared" si="16"/>
        <v>97</v>
      </c>
      <c r="L100" s="17">
        <f t="shared" si="17"/>
        <v>24.25</v>
      </c>
      <c r="M100" s="18">
        <f t="shared" si="18"/>
        <v>8</v>
      </c>
      <c r="N100" s="3" t="s">
        <v>275</v>
      </c>
    </row>
    <row r="101" spans="1:14" ht="17.399999999999999" x14ac:dyDescent="0.3">
      <c r="A101" s="29" t="s">
        <v>23</v>
      </c>
      <c r="B101" s="45">
        <v>43414</v>
      </c>
      <c r="C101" s="21" t="s">
        <v>164</v>
      </c>
      <c r="D101" s="21" t="s">
        <v>165</v>
      </c>
      <c r="E101" s="38" t="s">
        <v>43</v>
      </c>
      <c r="F101" s="2">
        <v>22</v>
      </c>
      <c r="G101" s="2">
        <v>31</v>
      </c>
      <c r="H101" s="2">
        <v>24</v>
      </c>
      <c r="I101" s="2">
        <v>23</v>
      </c>
      <c r="K101" s="4">
        <f t="shared" si="16"/>
        <v>100</v>
      </c>
      <c r="L101" s="17">
        <f t="shared" si="17"/>
        <v>25</v>
      </c>
      <c r="M101" s="18">
        <f t="shared" si="18"/>
        <v>9</v>
      </c>
      <c r="N101" s="3"/>
    </row>
    <row r="102" spans="1:14" ht="17.399999999999999" x14ac:dyDescent="0.3">
      <c r="A102" s="29" t="s">
        <v>24</v>
      </c>
      <c r="B102" s="45">
        <v>66086</v>
      </c>
      <c r="C102" s="21" t="s">
        <v>125</v>
      </c>
      <c r="D102" s="21" t="s">
        <v>126</v>
      </c>
      <c r="E102" s="38" t="s">
        <v>37</v>
      </c>
      <c r="F102" s="2">
        <v>26</v>
      </c>
      <c r="G102" s="2">
        <v>23</v>
      </c>
      <c r="H102" s="2">
        <v>25</v>
      </c>
      <c r="I102" s="2">
        <v>29</v>
      </c>
      <c r="K102" s="4">
        <f t="shared" si="16"/>
        <v>103</v>
      </c>
      <c r="L102" s="17">
        <f t="shared" si="17"/>
        <v>25.75</v>
      </c>
      <c r="M102" s="18">
        <f t="shared" si="18"/>
        <v>6</v>
      </c>
      <c r="N102" s="3"/>
    </row>
    <row r="103" spans="1:14" ht="17.399999999999999" x14ac:dyDescent="0.3">
      <c r="A103" s="29" t="s">
        <v>25</v>
      </c>
      <c r="B103" s="44">
        <v>10260</v>
      </c>
      <c r="C103" s="21" t="s">
        <v>94</v>
      </c>
      <c r="D103" s="21" t="s">
        <v>92</v>
      </c>
      <c r="E103" s="44" t="s">
        <v>39</v>
      </c>
      <c r="F103" s="2">
        <v>23</v>
      </c>
      <c r="G103" s="2">
        <v>28</v>
      </c>
      <c r="H103" s="2">
        <v>29</v>
      </c>
      <c r="I103" s="2">
        <v>24</v>
      </c>
      <c r="K103" s="4">
        <f t="shared" si="16"/>
        <v>104</v>
      </c>
      <c r="L103" s="17">
        <f t="shared" si="17"/>
        <v>26</v>
      </c>
      <c r="M103" s="18">
        <f t="shared" si="18"/>
        <v>6</v>
      </c>
      <c r="N103" s="7"/>
    </row>
    <row r="104" spans="1:14" ht="17.399999999999999" x14ac:dyDescent="0.3">
      <c r="A104" s="29" t="s">
        <v>26</v>
      </c>
      <c r="B104" s="45">
        <v>6076</v>
      </c>
      <c r="C104" s="21" t="s">
        <v>95</v>
      </c>
      <c r="D104" s="21" t="s">
        <v>96</v>
      </c>
      <c r="E104" s="38" t="s">
        <v>39</v>
      </c>
      <c r="F104" s="2">
        <v>25</v>
      </c>
      <c r="G104" s="2">
        <v>28</v>
      </c>
      <c r="H104" s="2">
        <v>27</v>
      </c>
      <c r="I104" s="2">
        <v>26</v>
      </c>
      <c r="K104" s="4">
        <f t="shared" si="16"/>
        <v>106</v>
      </c>
      <c r="L104" s="17">
        <f t="shared" si="17"/>
        <v>26.5</v>
      </c>
      <c r="M104" s="18">
        <f t="shared" si="18"/>
        <v>3</v>
      </c>
      <c r="N104" s="3"/>
    </row>
    <row r="105" spans="1:14" ht="17.399999999999999" x14ac:dyDescent="0.3">
      <c r="A105" s="29" t="s">
        <v>27</v>
      </c>
      <c r="B105" s="45">
        <v>66068</v>
      </c>
      <c r="C105" s="21" t="s">
        <v>232</v>
      </c>
      <c r="D105" s="21" t="s">
        <v>233</v>
      </c>
      <c r="E105" s="38" t="s">
        <v>37</v>
      </c>
      <c r="F105" s="2">
        <v>32</v>
      </c>
      <c r="G105" s="2">
        <v>25</v>
      </c>
      <c r="H105" s="2">
        <v>25</v>
      </c>
      <c r="I105" s="2">
        <v>24</v>
      </c>
      <c r="K105" s="4">
        <f t="shared" si="16"/>
        <v>106</v>
      </c>
      <c r="L105" s="17">
        <f t="shared" si="17"/>
        <v>26.5</v>
      </c>
      <c r="M105" s="18">
        <f t="shared" si="18"/>
        <v>8</v>
      </c>
      <c r="N105" s="3"/>
    </row>
    <row r="106" spans="1:14" s="1" customFormat="1" ht="17.399999999999999" x14ac:dyDescent="0.3">
      <c r="A106" s="29" t="s">
        <v>28</v>
      </c>
      <c r="B106" s="45">
        <v>20291</v>
      </c>
      <c r="C106" s="21" t="s">
        <v>154</v>
      </c>
      <c r="D106" s="21" t="s">
        <v>90</v>
      </c>
      <c r="E106" s="38" t="s">
        <v>37</v>
      </c>
      <c r="F106" s="2">
        <v>26</v>
      </c>
      <c r="G106" s="2">
        <v>24</v>
      </c>
      <c r="H106" s="2">
        <v>23</v>
      </c>
      <c r="I106" s="2">
        <v>33</v>
      </c>
      <c r="J106" s="2"/>
      <c r="K106" s="4">
        <f t="shared" si="16"/>
        <v>106</v>
      </c>
      <c r="L106" s="17">
        <f t="shared" si="17"/>
        <v>26.5</v>
      </c>
      <c r="M106" s="18">
        <f t="shared" si="18"/>
        <v>10</v>
      </c>
      <c r="N106" s="3"/>
    </row>
    <row r="107" spans="1:14" ht="17.399999999999999" x14ac:dyDescent="0.3">
      <c r="A107" s="29" t="s">
        <v>29</v>
      </c>
      <c r="B107" s="44">
        <v>41960</v>
      </c>
      <c r="C107" s="21" t="s">
        <v>246</v>
      </c>
      <c r="D107" s="21" t="s">
        <v>247</v>
      </c>
      <c r="E107" s="44" t="s">
        <v>62</v>
      </c>
      <c r="F107" s="2">
        <v>28</v>
      </c>
      <c r="G107" s="2">
        <v>25</v>
      </c>
      <c r="H107" s="2">
        <v>25</v>
      </c>
      <c r="I107" s="2">
        <v>29</v>
      </c>
      <c r="K107" s="4">
        <f t="shared" si="16"/>
        <v>107</v>
      </c>
      <c r="L107" s="17">
        <f t="shared" si="17"/>
        <v>26.75</v>
      </c>
      <c r="M107" s="18">
        <f t="shared" si="18"/>
        <v>4</v>
      </c>
      <c r="N107" s="3"/>
    </row>
    <row r="108" spans="1:14" ht="17.399999999999999" x14ac:dyDescent="0.3">
      <c r="A108" s="29" t="s">
        <v>30</v>
      </c>
      <c r="B108" s="44">
        <v>42187</v>
      </c>
      <c r="C108" s="21" t="s">
        <v>237</v>
      </c>
      <c r="D108" s="21" t="s">
        <v>238</v>
      </c>
      <c r="E108" s="44" t="s">
        <v>55</v>
      </c>
      <c r="F108" s="2">
        <v>29</v>
      </c>
      <c r="G108" s="2">
        <v>25</v>
      </c>
      <c r="H108" s="2">
        <v>24</v>
      </c>
      <c r="I108" s="2">
        <v>29</v>
      </c>
      <c r="K108" s="4">
        <f t="shared" si="16"/>
        <v>107</v>
      </c>
      <c r="L108" s="17">
        <f t="shared" si="17"/>
        <v>26.75</v>
      </c>
      <c r="M108" s="18">
        <f t="shared" si="18"/>
        <v>5</v>
      </c>
      <c r="N108" s="7"/>
    </row>
    <row r="109" spans="1:14" ht="17.399999999999999" x14ac:dyDescent="0.3">
      <c r="A109" s="29" t="s">
        <v>31</v>
      </c>
      <c r="B109" s="44">
        <v>66790</v>
      </c>
      <c r="C109" s="21" t="s">
        <v>113</v>
      </c>
      <c r="D109" s="21" t="s">
        <v>99</v>
      </c>
      <c r="E109" s="44" t="s">
        <v>53</v>
      </c>
      <c r="F109" s="2">
        <v>28</v>
      </c>
      <c r="G109" s="2">
        <v>25</v>
      </c>
      <c r="H109" s="2">
        <v>28</v>
      </c>
      <c r="I109" s="2">
        <v>27</v>
      </c>
      <c r="K109" s="4">
        <f t="shared" si="16"/>
        <v>108</v>
      </c>
      <c r="L109" s="17">
        <f t="shared" si="17"/>
        <v>27</v>
      </c>
      <c r="M109" s="18">
        <f t="shared" si="18"/>
        <v>3</v>
      </c>
      <c r="N109" s="7"/>
    </row>
    <row r="110" spans="1:14" ht="17.399999999999999" x14ac:dyDescent="0.3">
      <c r="A110" s="29" t="s">
        <v>32</v>
      </c>
      <c r="B110" s="45">
        <v>21948</v>
      </c>
      <c r="C110" s="21" t="s">
        <v>248</v>
      </c>
      <c r="D110" s="21" t="s">
        <v>100</v>
      </c>
      <c r="E110" s="38" t="s">
        <v>62</v>
      </c>
      <c r="F110" s="2">
        <v>29</v>
      </c>
      <c r="G110" s="2">
        <v>28</v>
      </c>
      <c r="H110" s="2">
        <v>27</v>
      </c>
      <c r="I110" s="2">
        <v>24</v>
      </c>
      <c r="K110" s="4">
        <f t="shared" si="16"/>
        <v>108</v>
      </c>
      <c r="L110" s="17">
        <f t="shared" si="17"/>
        <v>27</v>
      </c>
      <c r="M110" s="18">
        <f t="shared" si="18"/>
        <v>5</v>
      </c>
      <c r="N110" s="3"/>
    </row>
    <row r="111" spans="1:14" ht="17.399999999999999" x14ac:dyDescent="0.3">
      <c r="A111" s="29" t="s">
        <v>33</v>
      </c>
      <c r="B111" s="44">
        <v>1549</v>
      </c>
      <c r="C111" s="21" t="s">
        <v>239</v>
      </c>
      <c r="D111" s="21" t="s">
        <v>240</v>
      </c>
      <c r="E111" s="44" t="s">
        <v>40</v>
      </c>
      <c r="F111" s="2">
        <v>23</v>
      </c>
      <c r="G111" s="2">
        <v>28</v>
      </c>
      <c r="H111" s="2">
        <v>31</v>
      </c>
      <c r="I111" s="2">
        <v>28</v>
      </c>
      <c r="K111" s="4">
        <f t="shared" si="16"/>
        <v>110</v>
      </c>
      <c r="L111" s="17">
        <f t="shared" si="17"/>
        <v>27.5</v>
      </c>
      <c r="M111" s="18">
        <f t="shared" si="18"/>
        <v>8</v>
      </c>
      <c r="N111" s="3"/>
    </row>
    <row r="112" spans="1:14" ht="17.399999999999999" x14ac:dyDescent="0.3">
      <c r="A112" s="29" t="s">
        <v>44</v>
      </c>
      <c r="B112" s="44">
        <v>3261</v>
      </c>
      <c r="C112" s="21" t="s">
        <v>129</v>
      </c>
      <c r="D112" s="21" t="s">
        <v>101</v>
      </c>
      <c r="E112" s="44" t="s">
        <v>146</v>
      </c>
      <c r="F112" s="2">
        <v>25</v>
      </c>
      <c r="G112" s="2">
        <v>33</v>
      </c>
      <c r="H112" s="2">
        <v>26</v>
      </c>
      <c r="I112" s="2">
        <v>27</v>
      </c>
      <c r="K112" s="4">
        <f t="shared" si="16"/>
        <v>111</v>
      </c>
      <c r="L112" s="17">
        <f t="shared" si="17"/>
        <v>27.75</v>
      </c>
      <c r="M112" s="18">
        <f t="shared" si="18"/>
        <v>8</v>
      </c>
      <c r="N112" s="3"/>
    </row>
    <row r="113" spans="1:14" ht="17.399999999999999" x14ac:dyDescent="0.3">
      <c r="A113" s="29" t="s">
        <v>45</v>
      </c>
      <c r="B113" s="44">
        <v>18367</v>
      </c>
      <c r="C113" s="21" t="s">
        <v>158</v>
      </c>
      <c r="D113" s="21" t="s">
        <v>93</v>
      </c>
      <c r="E113" s="44" t="s">
        <v>146</v>
      </c>
      <c r="F113" s="2">
        <v>30</v>
      </c>
      <c r="G113" s="2">
        <v>21</v>
      </c>
      <c r="H113" s="2">
        <v>30</v>
      </c>
      <c r="I113" s="2">
        <v>30</v>
      </c>
      <c r="K113" s="4">
        <f t="shared" si="16"/>
        <v>111</v>
      </c>
      <c r="L113" s="17">
        <f t="shared" si="17"/>
        <v>27.75</v>
      </c>
      <c r="M113" s="18">
        <f t="shared" si="18"/>
        <v>9</v>
      </c>
      <c r="N113" s="3"/>
    </row>
    <row r="114" spans="1:14" ht="17.399999999999999" x14ac:dyDescent="0.3">
      <c r="A114" s="29" t="s">
        <v>46</v>
      </c>
      <c r="B114" s="44">
        <v>37074</v>
      </c>
      <c r="C114" s="21" t="s">
        <v>107</v>
      </c>
      <c r="D114" s="21" t="s">
        <v>102</v>
      </c>
      <c r="E114" s="44" t="s">
        <v>62</v>
      </c>
      <c r="F114" s="2">
        <v>27</v>
      </c>
      <c r="G114" s="2">
        <v>32</v>
      </c>
      <c r="H114" s="2">
        <v>25</v>
      </c>
      <c r="I114" s="2">
        <v>28</v>
      </c>
      <c r="K114" s="4">
        <f t="shared" si="16"/>
        <v>112</v>
      </c>
      <c r="L114" s="17">
        <f t="shared" si="17"/>
        <v>28</v>
      </c>
      <c r="M114" s="18">
        <f t="shared" si="18"/>
        <v>7</v>
      </c>
      <c r="N114" s="3"/>
    </row>
    <row r="115" spans="1:14" ht="17.399999999999999" x14ac:dyDescent="0.3">
      <c r="A115" s="29" t="s">
        <v>47</v>
      </c>
      <c r="B115" s="45">
        <v>1541</v>
      </c>
      <c r="C115" s="21" t="s">
        <v>249</v>
      </c>
      <c r="D115" s="21" t="s">
        <v>83</v>
      </c>
      <c r="E115" s="38" t="s">
        <v>56</v>
      </c>
      <c r="F115" s="2">
        <v>28</v>
      </c>
      <c r="G115" s="2">
        <v>32</v>
      </c>
      <c r="H115" s="2">
        <v>30</v>
      </c>
      <c r="I115" s="2">
        <v>24</v>
      </c>
      <c r="K115" s="4">
        <f t="shared" si="16"/>
        <v>114</v>
      </c>
      <c r="L115" s="17">
        <f t="shared" si="17"/>
        <v>28.5</v>
      </c>
      <c r="M115" s="18">
        <f t="shared" si="18"/>
        <v>8</v>
      </c>
      <c r="N115" s="3"/>
    </row>
    <row r="116" spans="1:14" ht="17.399999999999999" x14ac:dyDescent="0.3">
      <c r="A116" s="29" t="s">
        <v>48</v>
      </c>
      <c r="B116" s="44">
        <v>66045</v>
      </c>
      <c r="C116" s="21" t="s">
        <v>127</v>
      </c>
      <c r="D116" s="21" t="s">
        <v>128</v>
      </c>
      <c r="E116" s="44" t="s">
        <v>56</v>
      </c>
      <c r="F116" s="2">
        <v>30</v>
      </c>
      <c r="G116" s="2">
        <v>30</v>
      </c>
      <c r="H116" s="2">
        <v>22</v>
      </c>
      <c r="I116" s="2">
        <v>34</v>
      </c>
      <c r="K116" s="4">
        <f t="shared" si="16"/>
        <v>116</v>
      </c>
      <c r="L116" s="17">
        <f t="shared" si="17"/>
        <v>29</v>
      </c>
      <c r="M116" s="18">
        <f t="shared" si="18"/>
        <v>12</v>
      </c>
      <c r="N116" s="3"/>
    </row>
    <row r="117" spans="1:14" ht="17.399999999999999" x14ac:dyDescent="0.3">
      <c r="A117" s="29" t="s">
        <v>49</v>
      </c>
      <c r="B117" s="45">
        <v>1814</v>
      </c>
      <c r="C117" s="21" t="s">
        <v>114</v>
      </c>
      <c r="D117" s="21" t="s">
        <v>115</v>
      </c>
      <c r="E117" s="38" t="s">
        <v>62</v>
      </c>
      <c r="F117" s="2">
        <v>28</v>
      </c>
      <c r="G117" s="2">
        <v>32</v>
      </c>
      <c r="H117" s="2">
        <v>29</v>
      </c>
      <c r="I117" s="2">
        <v>28</v>
      </c>
      <c r="K117" s="4">
        <f t="shared" si="16"/>
        <v>117</v>
      </c>
      <c r="L117" s="17">
        <f t="shared" si="17"/>
        <v>29.25</v>
      </c>
      <c r="M117" s="18">
        <f t="shared" si="18"/>
        <v>4</v>
      </c>
      <c r="N117" s="3"/>
    </row>
    <row r="118" spans="1:14" ht="17.399999999999999" x14ac:dyDescent="0.3">
      <c r="A118" s="29" t="s">
        <v>50</v>
      </c>
      <c r="B118" s="44">
        <v>37079</v>
      </c>
      <c r="C118" s="21" t="s">
        <v>107</v>
      </c>
      <c r="D118" s="21" t="s">
        <v>108</v>
      </c>
      <c r="E118" s="44" t="s">
        <v>179</v>
      </c>
      <c r="F118" s="2">
        <v>31</v>
      </c>
      <c r="G118" s="2">
        <v>30</v>
      </c>
      <c r="H118" s="2">
        <v>27</v>
      </c>
      <c r="I118" s="2">
        <v>32</v>
      </c>
      <c r="K118" s="4">
        <f t="shared" si="16"/>
        <v>120</v>
      </c>
      <c r="L118" s="17">
        <f t="shared" si="17"/>
        <v>30</v>
      </c>
      <c r="M118" s="18">
        <f t="shared" si="18"/>
        <v>5</v>
      </c>
      <c r="N118" s="3"/>
    </row>
    <row r="119" spans="1:14" ht="18" customHeight="1" x14ac:dyDescent="0.3">
      <c r="A119" s="29" t="s">
        <v>51</v>
      </c>
      <c r="B119" s="45">
        <v>33461</v>
      </c>
      <c r="C119" s="21" t="s">
        <v>155</v>
      </c>
      <c r="D119" s="21" t="s">
        <v>245</v>
      </c>
      <c r="E119" s="38" t="s">
        <v>38</v>
      </c>
      <c r="F119" s="2">
        <v>27</v>
      </c>
      <c r="G119" s="2">
        <v>35</v>
      </c>
      <c r="H119" s="2">
        <v>34</v>
      </c>
      <c r="I119" s="2">
        <v>27</v>
      </c>
      <c r="K119" s="4">
        <f t="shared" si="16"/>
        <v>123</v>
      </c>
      <c r="L119" s="17">
        <f t="shared" si="17"/>
        <v>30.75</v>
      </c>
      <c r="M119" s="18">
        <f t="shared" si="18"/>
        <v>8</v>
      </c>
      <c r="N119" s="3"/>
    </row>
    <row r="120" spans="1:14" ht="18" customHeight="1" x14ac:dyDescent="0.3">
      <c r="A120" s="29" t="s">
        <v>52</v>
      </c>
      <c r="B120" s="44">
        <v>66569</v>
      </c>
      <c r="C120" s="21" t="s">
        <v>106</v>
      </c>
      <c r="D120" s="21" t="s">
        <v>117</v>
      </c>
      <c r="E120" s="44" t="s">
        <v>38</v>
      </c>
      <c r="F120" s="2">
        <v>38</v>
      </c>
      <c r="G120" s="2">
        <v>32</v>
      </c>
      <c r="H120" s="2">
        <v>26</v>
      </c>
      <c r="I120" s="2">
        <v>27</v>
      </c>
      <c r="K120" s="4">
        <f t="shared" si="16"/>
        <v>123</v>
      </c>
      <c r="L120" s="17">
        <f t="shared" si="17"/>
        <v>30.75</v>
      </c>
      <c r="M120" s="18">
        <f t="shared" si="18"/>
        <v>12</v>
      </c>
      <c r="N120" s="3"/>
    </row>
    <row r="121" spans="1:14" ht="18" customHeight="1" x14ac:dyDescent="0.3">
      <c r="A121" s="29" t="s">
        <v>159</v>
      </c>
      <c r="B121" s="45">
        <v>4233</v>
      </c>
      <c r="C121" s="21" t="s">
        <v>156</v>
      </c>
      <c r="D121" s="21" t="s">
        <v>157</v>
      </c>
      <c r="E121" s="38" t="s">
        <v>73</v>
      </c>
      <c r="F121" s="2">
        <v>28</v>
      </c>
      <c r="G121" s="2">
        <v>32</v>
      </c>
      <c r="H121" s="2">
        <v>34</v>
      </c>
      <c r="I121" s="2">
        <v>30</v>
      </c>
      <c r="K121" s="4">
        <f t="shared" si="16"/>
        <v>124</v>
      </c>
      <c r="L121" s="17">
        <f t="shared" si="17"/>
        <v>31</v>
      </c>
      <c r="M121" s="18">
        <f t="shared" si="18"/>
        <v>6</v>
      </c>
      <c r="N121" s="3"/>
    </row>
    <row r="122" spans="1:14" ht="18" customHeight="1" x14ac:dyDescent="0.3">
      <c r="A122" s="29" t="s">
        <v>160</v>
      </c>
      <c r="B122" s="45">
        <v>49255</v>
      </c>
      <c r="C122" s="21" t="s">
        <v>242</v>
      </c>
      <c r="D122" s="21" t="s">
        <v>243</v>
      </c>
      <c r="E122" s="38" t="s">
        <v>38</v>
      </c>
      <c r="F122" s="2">
        <v>35</v>
      </c>
      <c r="G122" s="2">
        <v>33</v>
      </c>
      <c r="H122" s="2">
        <v>31</v>
      </c>
      <c r="I122" s="2">
        <v>27</v>
      </c>
      <c r="K122" s="4">
        <f t="shared" si="16"/>
        <v>126</v>
      </c>
      <c r="L122" s="17">
        <f t="shared" si="17"/>
        <v>31.5</v>
      </c>
      <c r="M122" s="18">
        <f t="shared" si="18"/>
        <v>8</v>
      </c>
      <c r="N122" s="3"/>
    </row>
    <row r="123" spans="1:14" ht="18" customHeight="1" x14ac:dyDescent="0.3">
      <c r="A123" s="29" t="s">
        <v>161</v>
      </c>
      <c r="B123" s="44">
        <v>61978</v>
      </c>
      <c r="C123" s="21" t="s">
        <v>119</v>
      </c>
      <c r="D123" s="21" t="s">
        <v>130</v>
      </c>
      <c r="E123" s="44" t="s">
        <v>37</v>
      </c>
      <c r="F123" s="2">
        <v>33</v>
      </c>
      <c r="G123" s="2">
        <v>30</v>
      </c>
      <c r="H123" s="2">
        <v>30</v>
      </c>
      <c r="I123" s="2">
        <v>34</v>
      </c>
      <c r="K123" s="4">
        <f t="shared" si="16"/>
        <v>127</v>
      </c>
      <c r="L123" s="17">
        <f t="shared" si="17"/>
        <v>31.75</v>
      </c>
      <c r="M123" s="18">
        <f t="shared" si="18"/>
        <v>4</v>
      </c>
      <c r="N123" s="3"/>
    </row>
    <row r="124" spans="1:14" ht="18" customHeight="1" x14ac:dyDescent="0.3">
      <c r="A124" s="29" t="s">
        <v>162</v>
      </c>
      <c r="B124" s="45">
        <v>6642</v>
      </c>
      <c r="C124" s="21" t="s">
        <v>235</v>
      </c>
      <c r="D124" s="21" t="s">
        <v>236</v>
      </c>
      <c r="E124" s="38" t="s">
        <v>37</v>
      </c>
      <c r="F124" s="2">
        <v>27</v>
      </c>
      <c r="G124" s="2">
        <v>34</v>
      </c>
      <c r="H124" s="2">
        <v>31</v>
      </c>
      <c r="I124" s="2">
        <v>37</v>
      </c>
      <c r="K124" s="4">
        <f t="shared" si="16"/>
        <v>129</v>
      </c>
      <c r="L124" s="17">
        <f t="shared" si="17"/>
        <v>32.25</v>
      </c>
      <c r="M124" s="18">
        <f t="shared" si="18"/>
        <v>10</v>
      </c>
      <c r="N124" s="3"/>
    </row>
    <row r="125" spans="1:14" ht="18" customHeight="1" x14ac:dyDescent="0.3">
      <c r="A125" s="29" t="s">
        <v>231</v>
      </c>
      <c r="B125" s="44">
        <v>3839</v>
      </c>
      <c r="C125" s="21" t="s">
        <v>151</v>
      </c>
      <c r="D125" s="21" t="s">
        <v>244</v>
      </c>
      <c r="E125" s="44" t="s">
        <v>38</v>
      </c>
      <c r="F125" s="2">
        <v>36</v>
      </c>
      <c r="G125" s="2">
        <v>32</v>
      </c>
      <c r="H125" s="2">
        <v>39</v>
      </c>
      <c r="I125" s="2">
        <v>32</v>
      </c>
      <c r="K125" s="4">
        <f t="shared" si="16"/>
        <v>139</v>
      </c>
      <c r="L125" s="17">
        <f t="shared" si="17"/>
        <v>34.75</v>
      </c>
      <c r="M125" s="18">
        <f t="shared" si="18"/>
        <v>7</v>
      </c>
      <c r="N125" s="3"/>
    </row>
    <row r="126" spans="1:14" ht="18" customHeight="1" x14ac:dyDescent="0.3">
      <c r="B126" s="45"/>
      <c r="C126" s="21"/>
      <c r="D126" s="21"/>
      <c r="E126" s="38"/>
      <c r="F126" s="2"/>
      <c r="K126" s="4"/>
      <c r="L126" s="9"/>
      <c r="M126" s="9"/>
      <c r="N126" s="3"/>
    </row>
    <row r="127" spans="1:14" ht="18" customHeight="1" x14ac:dyDescent="0.3">
      <c r="B127" s="45"/>
      <c r="C127" s="21"/>
      <c r="D127" s="21"/>
      <c r="E127" s="38"/>
      <c r="F127" s="2"/>
      <c r="J127" s="4"/>
      <c r="K127" s="4"/>
      <c r="L127" s="9"/>
      <c r="M127" s="9"/>
      <c r="N127" s="3"/>
    </row>
    <row r="128" spans="1:14" ht="18" customHeight="1" x14ac:dyDescent="0.3">
      <c r="B128" s="43" t="s">
        <v>36</v>
      </c>
      <c r="C128" s="20" t="s">
        <v>173</v>
      </c>
      <c r="D128" s="20"/>
      <c r="E128" s="14" t="s">
        <v>35</v>
      </c>
      <c r="F128" s="2" t="s">
        <v>12</v>
      </c>
      <c r="G128" s="2" t="s">
        <v>13</v>
      </c>
      <c r="H128" s="2" t="s">
        <v>14</v>
      </c>
      <c r="I128" s="2" t="s">
        <v>15</v>
      </c>
      <c r="J128" s="2" t="s">
        <v>76</v>
      </c>
      <c r="K128" s="14" t="s">
        <v>8</v>
      </c>
      <c r="L128" s="14" t="s">
        <v>16</v>
      </c>
      <c r="M128" s="14" t="s">
        <v>17</v>
      </c>
      <c r="N128" s="3"/>
    </row>
    <row r="129" spans="1:15" ht="18" customHeight="1" x14ac:dyDescent="0.3">
      <c r="A129" s="29" t="s">
        <v>18</v>
      </c>
      <c r="B129" s="44">
        <v>66582</v>
      </c>
      <c r="C129" s="21" t="s">
        <v>217</v>
      </c>
      <c r="D129" s="21" t="s">
        <v>276</v>
      </c>
      <c r="E129" s="16" t="s">
        <v>64</v>
      </c>
      <c r="F129" s="2">
        <v>22</v>
      </c>
      <c r="G129" s="2">
        <v>22</v>
      </c>
      <c r="H129" s="2">
        <v>21</v>
      </c>
      <c r="I129" s="2">
        <v>20</v>
      </c>
      <c r="K129" s="4">
        <f>SUM(F129:J129)</f>
        <v>85</v>
      </c>
      <c r="L129" s="17">
        <f t="shared" ref="L129:L137" si="19">SUM(K129)/4</f>
        <v>21.25</v>
      </c>
      <c r="M129" s="18">
        <f t="shared" ref="M129:M137" si="20">IF(F129&gt;0,(MAX(F129:I129)-MIN(F129:I129)),"0")</f>
        <v>2</v>
      </c>
      <c r="N129" s="3"/>
    </row>
    <row r="130" spans="1:15" ht="18" customHeight="1" x14ac:dyDescent="0.3">
      <c r="A130" s="29" t="s">
        <v>20</v>
      </c>
      <c r="B130" s="44">
        <v>66952</v>
      </c>
      <c r="C130" s="21" t="s">
        <v>133</v>
      </c>
      <c r="D130" s="21" t="s">
        <v>134</v>
      </c>
      <c r="E130" s="16" t="s">
        <v>37</v>
      </c>
      <c r="F130" s="2">
        <v>28</v>
      </c>
      <c r="G130" s="2">
        <v>23</v>
      </c>
      <c r="H130" s="2">
        <v>24</v>
      </c>
      <c r="I130" s="2">
        <v>20</v>
      </c>
      <c r="K130" s="4">
        <f>SUM(F130:J130)</f>
        <v>95</v>
      </c>
      <c r="L130" s="17">
        <f t="shared" si="19"/>
        <v>23.75</v>
      </c>
      <c r="M130" s="18">
        <f t="shared" si="20"/>
        <v>8</v>
      </c>
      <c r="N130" s="18"/>
    </row>
    <row r="131" spans="1:15" ht="18" customHeight="1" x14ac:dyDescent="0.3">
      <c r="B131" s="44"/>
      <c r="C131" s="21"/>
      <c r="D131" s="21"/>
      <c r="E131" s="38"/>
      <c r="L131" s="9"/>
      <c r="M131" s="9"/>
      <c r="N131" s="18"/>
    </row>
    <row r="132" spans="1:15" ht="18" customHeight="1" x14ac:dyDescent="0.3">
      <c r="B132" s="43" t="s">
        <v>36</v>
      </c>
      <c r="C132" s="20" t="s">
        <v>212</v>
      </c>
      <c r="D132" s="20"/>
      <c r="E132" s="14" t="s">
        <v>35</v>
      </c>
      <c r="F132" s="2" t="s">
        <v>12</v>
      </c>
      <c r="G132" s="2" t="s">
        <v>13</v>
      </c>
      <c r="H132" s="2" t="s">
        <v>14</v>
      </c>
      <c r="I132" s="2" t="s">
        <v>15</v>
      </c>
      <c r="J132" s="2" t="s">
        <v>76</v>
      </c>
      <c r="K132" s="14" t="s">
        <v>8</v>
      </c>
      <c r="L132" s="14" t="s">
        <v>16</v>
      </c>
      <c r="M132" s="14" t="s">
        <v>17</v>
      </c>
      <c r="N132" s="18"/>
    </row>
    <row r="133" spans="1:15" ht="18" customHeight="1" x14ac:dyDescent="0.3">
      <c r="A133" s="29" t="s">
        <v>18</v>
      </c>
      <c r="B133" s="44">
        <v>64495</v>
      </c>
      <c r="C133" s="21" t="s">
        <v>81</v>
      </c>
      <c r="D133" s="21" t="s">
        <v>216</v>
      </c>
      <c r="E133" s="16" t="s">
        <v>62</v>
      </c>
      <c r="F133" s="2">
        <v>31</v>
      </c>
      <c r="G133" s="2">
        <v>24</v>
      </c>
      <c r="H133" s="2">
        <v>23</v>
      </c>
      <c r="I133" s="2">
        <v>25</v>
      </c>
      <c r="K133" s="4">
        <f>SUM(F133:J133)</f>
        <v>103</v>
      </c>
      <c r="L133" s="17">
        <f>SUM(K133)/4</f>
        <v>25.75</v>
      </c>
      <c r="M133" s="18">
        <f>IF(F133&gt;0,(MAX(F133:I133)-MIN(F133:I133)),"0")</f>
        <v>8</v>
      </c>
      <c r="N133" s="18"/>
    </row>
    <row r="134" spans="1:15" ht="18" customHeight="1" x14ac:dyDescent="0.3">
      <c r="A134" s="29" t="s">
        <v>20</v>
      </c>
      <c r="B134" s="44">
        <v>67193</v>
      </c>
      <c r="C134" s="21" t="s">
        <v>214</v>
      </c>
      <c r="D134" s="21" t="s">
        <v>215</v>
      </c>
      <c r="E134" s="16" t="s">
        <v>62</v>
      </c>
      <c r="F134" s="2">
        <v>36</v>
      </c>
      <c r="G134" s="2">
        <v>31</v>
      </c>
      <c r="H134" s="2">
        <v>26</v>
      </c>
      <c r="I134" s="2">
        <v>25</v>
      </c>
      <c r="K134" s="4">
        <f>SUM(F134:J134)</f>
        <v>118</v>
      </c>
      <c r="L134" s="17">
        <f>SUM(K134)/4</f>
        <v>29.5</v>
      </c>
      <c r="M134" s="18">
        <f>IF(F134&gt;0,(MAX(F134:I134)-MIN(F134:I134)),"0")</f>
        <v>11</v>
      </c>
      <c r="N134" s="18"/>
    </row>
    <row r="135" spans="1:15" ht="18" customHeight="1" x14ac:dyDescent="0.3">
      <c r="B135" s="44"/>
      <c r="C135" s="21"/>
      <c r="D135" s="21"/>
      <c r="E135" s="38"/>
      <c r="L135" s="9"/>
      <c r="M135" s="9"/>
      <c r="N135" s="18"/>
    </row>
    <row r="136" spans="1:15" ht="18" customHeight="1" x14ac:dyDescent="0.3">
      <c r="B136" s="43" t="s">
        <v>36</v>
      </c>
      <c r="C136" s="20" t="s">
        <v>213</v>
      </c>
      <c r="D136" s="20"/>
      <c r="E136" s="14" t="s">
        <v>35</v>
      </c>
      <c r="F136" s="2" t="s">
        <v>12</v>
      </c>
      <c r="G136" s="2" t="s">
        <v>13</v>
      </c>
      <c r="H136" s="2" t="s">
        <v>14</v>
      </c>
      <c r="I136" s="2" t="s">
        <v>15</v>
      </c>
      <c r="J136" s="2" t="s">
        <v>76</v>
      </c>
      <c r="K136" s="14" t="s">
        <v>8</v>
      </c>
      <c r="L136" s="14" t="s">
        <v>16</v>
      </c>
      <c r="M136" s="14" t="s">
        <v>17</v>
      </c>
      <c r="N136" s="18"/>
    </row>
    <row r="137" spans="1:15" ht="18" customHeight="1" x14ac:dyDescent="0.3">
      <c r="A137" s="29" t="s">
        <v>18</v>
      </c>
      <c r="B137" s="44">
        <v>67463</v>
      </c>
      <c r="C137" s="21" t="s">
        <v>218</v>
      </c>
      <c r="D137" s="21" t="s">
        <v>219</v>
      </c>
      <c r="E137" s="16" t="s">
        <v>40</v>
      </c>
      <c r="F137" s="2">
        <v>38</v>
      </c>
      <c r="G137" s="2">
        <v>26</v>
      </c>
      <c r="H137" s="2">
        <v>26</v>
      </c>
      <c r="I137" s="2">
        <v>30</v>
      </c>
      <c r="K137" s="4">
        <f>SUM(F137:J137)</f>
        <v>120</v>
      </c>
      <c r="L137" s="17">
        <f t="shared" si="19"/>
        <v>30</v>
      </c>
      <c r="M137" s="18">
        <f t="shared" si="20"/>
        <v>12</v>
      </c>
      <c r="N137" s="18"/>
    </row>
    <row r="138" spans="1:15" ht="18" customHeight="1" x14ac:dyDescent="0.3">
      <c r="B138" s="44"/>
      <c r="C138" s="21"/>
      <c r="D138" s="21"/>
      <c r="E138" s="38"/>
      <c r="L138" s="4"/>
      <c r="N138" s="18"/>
    </row>
    <row r="139" spans="1:15" ht="18" customHeight="1" x14ac:dyDescent="0.3">
      <c r="B139" s="44"/>
      <c r="C139" s="21"/>
      <c r="D139" s="21"/>
      <c r="E139" s="38"/>
      <c r="L139" s="26" t="s">
        <v>166</v>
      </c>
      <c r="M139" s="26"/>
      <c r="N139" s="18"/>
    </row>
    <row r="140" spans="1:15" ht="18" customHeight="1" x14ac:dyDescent="0.3">
      <c r="B140" s="47"/>
      <c r="C140" s="1" t="s">
        <v>71</v>
      </c>
      <c r="E140" s="3"/>
      <c r="F140" s="12"/>
      <c r="L140" s="26" t="s">
        <v>167</v>
      </c>
      <c r="M140" s="10"/>
      <c r="N140" s="1"/>
      <c r="O140" s="1"/>
    </row>
    <row r="141" spans="1:15" ht="18" customHeight="1" x14ac:dyDescent="0.3">
      <c r="B141" s="47"/>
      <c r="C141" s="3" t="s">
        <v>175</v>
      </c>
      <c r="D141" s="3"/>
      <c r="E141" s="3"/>
      <c r="F141" s="12"/>
      <c r="L141" s="26" t="s">
        <v>168</v>
      </c>
      <c r="M141" s="10"/>
      <c r="N141" s="1"/>
      <c r="O141" s="1"/>
    </row>
    <row r="142" spans="1:15" s="1" customFormat="1" ht="18" customHeight="1" x14ac:dyDescent="0.3">
      <c r="A142" s="29"/>
      <c r="B142" s="47"/>
      <c r="C142" s="74">
        <v>44080</v>
      </c>
      <c r="D142" s="27"/>
      <c r="E142" s="19"/>
      <c r="G142" s="2"/>
      <c r="H142" s="2"/>
      <c r="I142" s="2"/>
      <c r="J142" s="2"/>
      <c r="M142" s="10"/>
    </row>
    <row r="143" spans="1:15" s="1" customFormat="1" ht="18" customHeight="1" x14ac:dyDescent="0.3">
      <c r="A143" s="29"/>
      <c r="B143" s="47"/>
      <c r="C143" s="3"/>
      <c r="D143" s="3"/>
      <c r="E143" s="12"/>
      <c r="G143" s="2"/>
      <c r="H143" s="2"/>
      <c r="I143" s="2"/>
      <c r="J143" s="2"/>
      <c r="L143" s="26"/>
      <c r="M143" s="10"/>
    </row>
    <row r="144" spans="1:15" s="1" customFormat="1" x14ac:dyDescent="0.3">
      <c r="A144" s="29"/>
      <c r="B144" s="47"/>
      <c r="E144" s="12"/>
      <c r="F144" s="3"/>
      <c r="G144" s="2"/>
      <c r="H144" s="2"/>
      <c r="I144" s="2"/>
      <c r="J144" s="2"/>
      <c r="M144" s="10"/>
    </row>
    <row r="145" spans="1:14" s="1" customFormat="1" x14ac:dyDescent="0.3">
      <c r="A145" s="29"/>
      <c r="B145" s="47"/>
      <c r="C145" s="13"/>
      <c r="D145" s="13"/>
      <c r="F145" s="3"/>
      <c r="G145" s="2"/>
      <c r="H145" s="2"/>
      <c r="I145" s="2"/>
      <c r="J145" s="2"/>
      <c r="K145" s="3"/>
      <c r="M145" s="10"/>
    </row>
    <row r="146" spans="1:14" s="1" customFormat="1" x14ac:dyDescent="0.3">
      <c r="A146" s="29"/>
      <c r="B146" s="47"/>
      <c r="F146" s="3"/>
      <c r="G146" s="2"/>
      <c r="H146" s="2"/>
      <c r="I146" s="2"/>
      <c r="J146" s="2"/>
      <c r="K146" s="3"/>
      <c r="M146" s="10"/>
    </row>
    <row r="147" spans="1:14" s="1" customFormat="1" x14ac:dyDescent="0.3">
      <c r="A147" s="29"/>
      <c r="B147" s="47"/>
      <c r="C147" s="13"/>
      <c r="D147" s="13"/>
      <c r="F147" s="3"/>
      <c r="G147" s="2"/>
      <c r="H147" s="2"/>
      <c r="I147" s="2"/>
      <c r="J147" s="2"/>
      <c r="K147" s="3"/>
      <c r="M147" s="10"/>
    </row>
    <row r="148" spans="1:14" s="1" customFormat="1" x14ac:dyDescent="0.3">
      <c r="A148" s="29"/>
      <c r="B148" s="47"/>
      <c r="F148" s="3"/>
      <c r="G148" s="2"/>
      <c r="H148" s="2"/>
      <c r="I148" s="2"/>
      <c r="J148" s="2"/>
      <c r="K148" s="3"/>
      <c r="M148" s="10"/>
    </row>
    <row r="149" spans="1:14" s="1" customFormat="1" x14ac:dyDescent="0.3">
      <c r="A149" s="29"/>
      <c r="B149" s="47"/>
      <c r="F149" s="3"/>
      <c r="G149" s="2"/>
      <c r="H149" s="2"/>
      <c r="I149" s="2"/>
      <c r="J149" s="2"/>
      <c r="K149" s="3"/>
      <c r="M149" s="10"/>
    </row>
    <row r="150" spans="1:14" s="1" customFormat="1" x14ac:dyDescent="0.3">
      <c r="A150" s="29"/>
      <c r="B150" s="47"/>
      <c r="C150" s="13"/>
      <c r="D150" s="13"/>
      <c r="F150" s="3"/>
      <c r="G150" s="2"/>
      <c r="H150" s="2"/>
      <c r="I150" s="2"/>
      <c r="J150" s="2"/>
      <c r="K150" s="3"/>
      <c r="M150" s="10"/>
    </row>
    <row r="151" spans="1:14" s="1" customFormat="1" x14ac:dyDescent="0.3">
      <c r="A151" s="29"/>
      <c r="B151" s="41"/>
      <c r="C151" s="13"/>
      <c r="D151" s="13"/>
      <c r="F151" s="3"/>
      <c r="G151" s="2"/>
      <c r="H151" s="2"/>
      <c r="I151" s="2"/>
      <c r="J151" s="2"/>
      <c r="K151" s="3"/>
      <c r="M151" s="10"/>
    </row>
    <row r="152" spans="1:14" s="1" customFormat="1" x14ac:dyDescent="0.3">
      <c r="A152" s="29"/>
      <c r="B152" s="41"/>
      <c r="F152" s="3"/>
      <c r="G152" s="2"/>
      <c r="H152" s="2"/>
      <c r="I152" s="2"/>
      <c r="J152" s="2"/>
      <c r="K152" s="3"/>
      <c r="M152" s="10"/>
    </row>
    <row r="153" spans="1:14" s="1" customFormat="1" x14ac:dyDescent="0.3">
      <c r="A153" s="29"/>
      <c r="B153" s="41"/>
      <c r="F153" s="3"/>
      <c r="G153" s="2"/>
      <c r="H153" s="2"/>
      <c r="I153" s="2"/>
      <c r="J153" s="2"/>
      <c r="K153" s="3"/>
      <c r="M153" s="10"/>
    </row>
    <row r="154" spans="1:14" s="1" customFormat="1" x14ac:dyDescent="0.3">
      <c r="A154" s="29"/>
      <c r="B154" s="41"/>
      <c r="C154" s="13"/>
      <c r="D154" s="13"/>
      <c r="F154" s="3"/>
      <c r="G154" s="2"/>
      <c r="H154" s="2"/>
      <c r="I154" s="2"/>
      <c r="J154" s="2"/>
      <c r="K154" s="3"/>
      <c r="M154" s="10"/>
    </row>
    <row r="155" spans="1:14" s="1" customFormat="1" x14ac:dyDescent="0.3">
      <c r="A155" s="29"/>
      <c r="B155" s="41"/>
      <c r="F155" s="3"/>
      <c r="G155" s="2"/>
      <c r="H155" s="2"/>
      <c r="I155" s="2"/>
      <c r="J155" s="2"/>
      <c r="K155" s="3"/>
      <c r="M155" s="10"/>
    </row>
    <row r="156" spans="1:14" s="1" customFormat="1" x14ac:dyDescent="0.3">
      <c r="A156" s="29"/>
      <c r="B156" s="41"/>
      <c r="F156" s="3"/>
      <c r="G156" s="2"/>
      <c r="H156" s="2"/>
      <c r="I156" s="2"/>
      <c r="J156" s="2"/>
      <c r="K156" s="3"/>
      <c r="M156" s="10"/>
    </row>
    <row r="157" spans="1:14" s="1" customFormat="1" x14ac:dyDescent="0.3">
      <c r="A157" s="29"/>
      <c r="B157" s="41"/>
      <c r="F157" s="3"/>
      <c r="G157" s="2"/>
      <c r="H157" s="2"/>
      <c r="I157" s="2"/>
      <c r="J157" s="2"/>
      <c r="K157" s="3"/>
      <c r="M157" s="10"/>
    </row>
    <row r="158" spans="1:14" x14ac:dyDescent="0.3">
      <c r="F158" s="3"/>
      <c r="L158" s="1"/>
      <c r="M158" s="10"/>
      <c r="N158" s="1"/>
    </row>
    <row r="159" spans="1:14" x14ac:dyDescent="0.3">
      <c r="C159" s="13"/>
      <c r="D159" s="13"/>
      <c r="F159" s="3"/>
      <c r="L159" s="1"/>
      <c r="M159" s="10"/>
      <c r="N159" s="1"/>
    </row>
    <row r="160" spans="1:14" x14ac:dyDescent="0.3">
      <c r="C160" s="13"/>
      <c r="D160" s="13"/>
      <c r="F160" s="3"/>
      <c r="L160" s="1"/>
      <c r="M160" s="10"/>
      <c r="N160" s="1"/>
    </row>
    <row r="161" spans="3:14" x14ac:dyDescent="0.3">
      <c r="F161" s="3"/>
      <c r="L161" s="1"/>
      <c r="M161" s="10"/>
      <c r="N161" s="1"/>
    </row>
    <row r="162" spans="3:14" x14ac:dyDescent="0.3">
      <c r="C162" s="13"/>
      <c r="D162" s="13"/>
      <c r="F162" s="3"/>
      <c r="G162" s="15"/>
      <c r="H162" s="15"/>
      <c r="I162" s="15"/>
      <c r="J162" s="15"/>
      <c r="L162" s="1"/>
      <c r="M162" s="10"/>
      <c r="N162" s="1"/>
    </row>
    <row r="163" spans="3:14" x14ac:dyDescent="0.3">
      <c r="C163" s="13"/>
      <c r="D163" s="13"/>
      <c r="F163" s="3"/>
      <c r="G163" s="15"/>
      <c r="H163" s="15"/>
      <c r="I163" s="15"/>
      <c r="J163" s="15"/>
      <c r="L163" s="1"/>
      <c r="M163" s="10"/>
      <c r="N163" s="1"/>
    </row>
    <row r="164" spans="3:14" x14ac:dyDescent="0.3">
      <c r="F164" s="3"/>
      <c r="G164" s="15"/>
      <c r="H164" s="15"/>
      <c r="I164" s="15"/>
      <c r="J164" s="15"/>
      <c r="L164" s="1"/>
      <c r="M164" s="10"/>
      <c r="N164" s="1"/>
    </row>
    <row r="165" spans="3:14" x14ac:dyDescent="0.3">
      <c r="F165" s="3"/>
      <c r="G165" s="15"/>
      <c r="H165" s="15"/>
      <c r="I165" s="15"/>
      <c r="J165" s="15"/>
      <c r="L165" s="1"/>
      <c r="M165" s="10"/>
      <c r="N165" s="1"/>
    </row>
    <row r="166" spans="3:14" x14ac:dyDescent="0.3">
      <c r="F166" s="3"/>
      <c r="G166" s="15"/>
      <c r="H166" s="15"/>
      <c r="I166" s="15"/>
      <c r="J166" s="15"/>
      <c r="L166" s="1"/>
      <c r="M166" s="10"/>
      <c r="N166" s="1"/>
    </row>
    <row r="167" spans="3:14" x14ac:dyDescent="0.3">
      <c r="F167" s="3"/>
      <c r="G167" s="15"/>
      <c r="H167" s="15"/>
      <c r="I167" s="15"/>
      <c r="J167" s="15"/>
      <c r="L167" s="1"/>
      <c r="M167" s="10"/>
      <c r="N167" s="1"/>
    </row>
    <row r="168" spans="3:14" x14ac:dyDescent="0.3">
      <c r="F168" s="3"/>
      <c r="G168" s="15"/>
      <c r="H168" s="15"/>
      <c r="I168" s="15"/>
      <c r="J168" s="15"/>
      <c r="L168" s="1"/>
      <c r="M168" s="10"/>
      <c r="N168" s="1"/>
    </row>
    <row r="169" spans="3:14" x14ac:dyDescent="0.3">
      <c r="F169" s="3"/>
      <c r="G169" s="15"/>
      <c r="H169" s="15"/>
      <c r="I169" s="15"/>
      <c r="J169" s="15"/>
      <c r="L169" s="1"/>
      <c r="M169" s="10"/>
      <c r="N169" s="1"/>
    </row>
    <row r="170" spans="3:14" x14ac:dyDescent="0.3">
      <c r="F170" s="3"/>
      <c r="G170" s="15"/>
      <c r="H170" s="15"/>
      <c r="I170" s="15"/>
      <c r="J170" s="15"/>
      <c r="L170" s="1"/>
      <c r="M170" s="10"/>
      <c r="N170" s="1"/>
    </row>
    <row r="171" spans="3:14" x14ac:dyDescent="0.3">
      <c r="C171" s="13"/>
      <c r="D171" s="13"/>
      <c r="F171" s="3"/>
      <c r="G171" s="15"/>
      <c r="H171" s="15"/>
      <c r="I171" s="15"/>
      <c r="J171" s="15"/>
      <c r="L171" s="1"/>
      <c r="M171" s="10"/>
      <c r="N171" s="1"/>
    </row>
    <row r="172" spans="3:14" x14ac:dyDescent="0.3">
      <c r="F172" s="3"/>
      <c r="G172" s="15"/>
      <c r="H172" s="15"/>
      <c r="I172" s="15"/>
      <c r="J172" s="15"/>
      <c r="L172" s="1"/>
      <c r="M172" s="10"/>
      <c r="N172" s="1"/>
    </row>
    <row r="173" spans="3:14" x14ac:dyDescent="0.3">
      <c r="F173" s="3"/>
      <c r="G173" s="15"/>
      <c r="H173" s="15"/>
      <c r="I173" s="15"/>
      <c r="J173" s="15"/>
      <c r="L173" s="1"/>
      <c r="M173" s="10"/>
      <c r="N173" s="1"/>
    </row>
    <row r="174" spans="3:14" x14ac:dyDescent="0.3">
      <c r="F174" s="3"/>
      <c r="G174" s="15"/>
      <c r="H174" s="15"/>
      <c r="I174" s="15"/>
      <c r="J174" s="15"/>
      <c r="L174" s="1"/>
      <c r="M174" s="10"/>
      <c r="N174" s="1"/>
    </row>
    <row r="175" spans="3:14" x14ac:dyDescent="0.3">
      <c r="F175" s="3"/>
      <c r="G175" s="15"/>
      <c r="H175" s="15"/>
      <c r="I175" s="15"/>
      <c r="J175" s="15"/>
      <c r="L175" s="1"/>
      <c r="M175" s="10"/>
      <c r="N175" s="1"/>
    </row>
    <row r="176" spans="3:14" x14ac:dyDescent="0.3">
      <c r="C176" s="13"/>
      <c r="D176" s="13"/>
      <c r="F176" s="3"/>
      <c r="G176" s="15"/>
      <c r="H176" s="15"/>
      <c r="I176" s="15"/>
      <c r="J176" s="15"/>
      <c r="L176" s="1"/>
      <c r="M176" s="10"/>
      <c r="N176" s="1"/>
    </row>
    <row r="177" spans="3:14" x14ac:dyDescent="0.3">
      <c r="F177" s="3"/>
      <c r="G177" s="15"/>
      <c r="H177" s="15"/>
      <c r="I177" s="15"/>
      <c r="J177" s="15"/>
      <c r="L177" s="1"/>
      <c r="M177" s="10"/>
      <c r="N177" s="1"/>
    </row>
    <row r="178" spans="3:14" x14ac:dyDescent="0.3">
      <c r="F178" s="3"/>
      <c r="G178" s="15"/>
      <c r="H178" s="15"/>
      <c r="I178" s="15"/>
      <c r="J178" s="15"/>
      <c r="L178" s="1"/>
      <c r="M178" s="10"/>
      <c r="N178" s="1"/>
    </row>
    <row r="179" spans="3:14" x14ac:dyDescent="0.3">
      <c r="F179" s="3"/>
      <c r="G179" s="15"/>
      <c r="H179" s="15"/>
      <c r="I179" s="15"/>
      <c r="J179" s="15"/>
      <c r="L179" s="1"/>
      <c r="M179" s="10"/>
      <c r="N179" s="1"/>
    </row>
    <row r="180" spans="3:14" x14ac:dyDescent="0.3">
      <c r="F180" s="3"/>
      <c r="G180" s="15"/>
      <c r="H180" s="15"/>
      <c r="I180" s="15"/>
      <c r="J180" s="15"/>
      <c r="L180" s="1"/>
      <c r="M180" s="10"/>
      <c r="N180" s="1"/>
    </row>
    <row r="181" spans="3:14" x14ac:dyDescent="0.3">
      <c r="F181" s="3"/>
      <c r="G181" s="15"/>
      <c r="H181" s="15"/>
      <c r="I181" s="15"/>
      <c r="J181" s="15"/>
      <c r="L181" s="1"/>
      <c r="M181" s="10"/>
      <c r="N181" s="1"/>
    </row>
    <row r="182" spans="3:14" x14ac:dyDescent="0.3">
      <c r="F182" s="3"/>
      <c r="G182" s="15"/>
      <c r="H182" s="15"/>
      <c r="I182" s="15"/>
      <c r="J182" s="15"/>
      <c r="L182" s="1"/>
      <c r="M182" s="10"/>
      <c r="N182" s="1"/>
    </row>
    <row r="183" spans="3:14" x14ac:dyDescent="0.3">
      <c r="F183" s="3"/>
      <c r="G183" s="15"/>
      <c r="H183" s="15"/>
      <c r="I183" s="15"/>
      <c r="J183" s="15"/>
      <c r="L183" s="1"/>
      <c r="M183" s="10"/>
      <c r="N183" s="1"/>
    </row>
    <row r="184" spans="3:14" x14ac:dyDescent="0.3">
      <c r="F184" s="3"/>
      <c r="G184" s="15"/>
      <c r="H184" s="15"/>
      <c r="I184" s="15"/>
      <c r="J184" s="15"/>
      <c r="L184" s="1"/>
      <c r="M184" s="10"/>
      <c r="N184" s="1"/>
    </row>
    <row r="185" spans="3:14" x14ac:dyDescent="0.3">
      <c r="C185" s="13"/>
      <c r="D185" s="13"/>
      <c r="F185" s="3"/>
      <c r="G185" s="15"/>
      <c r="H185" s="15"/>
      <c r="I185" s="15"/>
      <c r="J185" s="15"/>
      <c r="L185" s="1"/>
      <c r="M185" s="10"/>
      <c r="N185" s="1"/>
    </row>
    <row r="186" spans="3:14" x14ac:dyDescent="0.3">
      <c r="C186" s="13"/>
      <c r="D186" s="13"/>
      <c r="F186" s="3"/>
      <c r="G186" s="15"/>
      <c r="H186" s="15"/>
      <c r="I186" s="15"/>
      <c r="J186" s="15"/>
      <c r="L186" s="1"/>
      <c r="M186" s="10"/>
      <c r="N186" s="1"/>
    </row>
    <row r="187" spans="3:14" x14ac:dyDescent="0.3">
      <c r="F187" s="3"/>
      <c r="G187" s="15"/>
      <c r="H187" s="15"/>
      <c r="I187" s="15"/>
      <c r="J187" s="15"/>
      <c r="L187" s="1"/>
      <c r="M187" s="10"/>
      <c r="N187" s="1"/>
    </row>
    <row r="188" spans="3:14" x14ac:dyDescent="0.3">
      <c r="F188" s="3"/>
      <c r="G188" s="15"/>
      <c r="H188" s="15"/>
      <c r="I188" s="15"/>
      <c r="J188" s="15"/>
      <c r="L188" s="1"/>
      <c r="M188" s="10"/>
      <c r="N188" s="1"/>
    </row>
    <row r="189" spans="3:14" x14ac:dyDescent="0.3">
      <c r="F189" s="3"/>
      <c r="G189" s="15"/>
      <c r="H189" s="15"/>
      <c r="I189" s="15"/>
      <c r="J189" s="15"/>
      <c r="L189" s="1"/>
      <c r="M189" s="10"/>
      <c r="N189" s="1"/>
    </row>
    <row r="190" spans="3:14" x14ac:dyDescent="0.3">
      <c r="F190" s="3"/>
      <c r="G190" s="15"/>
      <c r="H190" s="15"/>
      <c r="I190" s="15"/>
      <c r="J190" s="15"/>
      <c r="L190" s="1"/>
      <c r="M190" s="10"/>
      <c r="N190" s="1"/>
    </row>
    <row r="191" spans="3:14" x14ac:dyDescent="0.3">
      <c r="F191" s="3"/>
      <c r="G191" s="15"/>
      <c r="H191" s="15"/>
      <c r="I191" s="15"/>
      <c r="J191" s="15"/>
      <c r="L191" s="1"/>
      <c r="M191" s="10"/>
      <c r="N191" s="1"/>
    </row>
    <row r="192" spans="3:14" x14ac:dyDescent="0.3">
      <c r="C192" s="13"/>
      <c r="D192" s="13"/>
      <c r="F192" s="3"/>
      <c r="G192" s="15"/>
      <c r="H192" s="15"/>
      <c r="I192" s="15"/>
      <c r="J192" s="15"/>
      <c r="L192" s="1"/>
      <c r="M192" s="10"/>
      <c r="N192" s="1"/>
    </row>
    <row r="193" spans="3:14" x14ac:dyDescent="0.3">
      <c r="F193" s="3"/>
      <c r="G193" s="15"/>
      <c r="H193" s="15"/>
      <c r="I193" s="15"/>
      <c r="J193" s="15"/>
      <c r="L193" s="1"/>
      <c r="M193" s="10"/>
      <c r="N193" s="1"/>
    </row>
    <row r="194" spans="3:14" x14ac:dyDescent="0.3">
      <c r="C194" s="13"/>
      <c r="D194" s="13"/>
      <c r="F194" s="3"/>
      <c r="G194" s="15"/>
      <c r="H194" s="15"/>
      <c r="I194" s="15"/>
      <c r="J194" s="15"/>
      <c r="L194" s="1"/>
      <c r="M194" s="10"/>
      <c r="N194" s="1"/>
    </row>
    <row r="195" spans="3:14" x14ac:dyDescent="0.3">
      <c r="F195" s="3"/>
      <c r="G195" s="15"/>
      <c r="H195" s="15"/>
      <c r="I195" s="15"/>
      <c r="J195" s="15"/>
      <c r="L195" s="1"/>
      <c r="M195" s="10"/>
      <c r="N195" s="1"/>
    </row>
    <row r="196" spans="3:14" x14ac:dyDescent="0.3">
      <c r="F196" s="3"/>
      <c r="G196" s="15"/>
      <c r="H196" s="15"/>
      <c r="I196" s="15"/>
      <c r="J196" s="15"/>
      <c r="L196" s="1"/>
      <c r="M196" s="10"/>
      <c r="N196" s="1"/>
    </row>
    <row r="197" spans="3:14" x14ac:dyDescent="0.3">
      <c r="F197" s="3"/>
      <c r="G197" s="15"/>
      <c r="H197" s="15"/>
      <c r="I197" s="15"/>
      <c r="J197" s="15"/>
      <c r="L197" s="1"/>
      <c r="M197" s="10"/>
      <c r="N197" s="1"/>
    </row>
    <row r="198" spans="3:14" x14ac:dyDescent="0.3">
      <c r="C198" s="13"/>
      <c r="D198" s="13"/>
      <c r="F198" s="3"/>
      <c r="G198" s="15"/>
      <c r="H198" s="15"/>
      <c r="I198" s="15"/>
      <c r="J198" s="15"/>
      <c r="L198" s="1"/>
      <c r="M198" s="10"/>
      <c r="N198" s="1"/>
    </row>
    <row r="199" spans="3:14" x14ac:dyDescent="0.3">
      <c r="F199" s="3"/>
      <c r="G199" s="15"/>
      <c r="H199" s="15"/>
      <c r="I199" s="15"/>
      <c r="J199" s="15"/>
      <c r="L199" s="1"/>
      <c r="M199" s="10"/>
      <c r="N199" s="1"/>
    </row>
    <row r="200" spans="3:14" x14ac:dyDescent="0.3">
      <c r="F200" s="3"/>
      <c r="G200" s="15"/>
      <c r="H200" s="15"/>
      <c r="I200" s="15"/>
      <c r="J200" s="15"/>
      <c r="L200" s="1"/>
      <c r="M200" s="10"/>
      <c r="N200" s="1"/>
    </row>
    <row r="201" spans="3:14" x14ac:dyDescent="0.3">
      <c r="F201" s="3"/>
      <c r="G201" s="15"/>
      <c r="H201" s="15"/>
      <c r="I201" s="15"/>
      <c r="J201" s="15"/>
      <c r="L201" s="1"/>
      <c r="M201" s="10"/>
      <c r="N201" s="1"/>
    </row>
    <row r="202" spans="3:14" x14ac:dyDescent="0.3">
      <c r="F202" s="3"/>
      <c r="G202" s="15"/>
      <c r="H202" s="15"/>
      <c r="I202" s="15"/>
      <c r="J202" s="15"/>
      <c r="L202" s="1"/>
      <c r="M202" s="10"/>
      <c r="N202" s="1"/>
    </row>
    <row r="203" spans="3:14" x14ac:dyDescent="0.3">
      <c r="F203" s="3"/>
      <c r="G203" s="15"/>
      <c r="H203" s="15"/>
      <c r="I203" s="15"/>
      <c r="J203" s="15"/>
      <c r="L203" s="1"/>
      <c r="M203" s="10"/>
      <c r="N203" s="1"/>
    </row>
    <row r="204" spans="3:14" x14ac:dyDescent="0.3">
      <c r="F204" s="3"/>
      <c r="G204" s="15"/>
      <c r="H204" s="15"/>
      <c r="I204" s="15"/>
      <c r="J204" s="15"/>
      <c r="L204" s="1"/>
      <c r="M204" s="10"/>
      <c r="N204" s="1"/>
    </row>
    <row r="205" spans="3:14" x14ac:dyDescent="0.3">
      <c r="C205" s="13"/>
      <c r="D205" s="13"/>
      <c r="F205" s="3"/>
      <c r="G205" s="15"/>
      <c r="H205" s="15"/>
      <c r="I205" s="15"/>
      <c r="J205" s="15"/>
      <c r="L205" s="1"/>
      <c r="M205" s="10"/>
      <c r="N205" s="1"/>
    </row>
    <row r="206" spans="3:14" x14ac:dyDescent="0.3">
      <c r="C206" s="13"/>
      <c r="D206" s="13"/>
      <c r="F206" s="3"/>
      <c r="G206" s="15"/>
      <c r="H206" s="15"/>
      <c r="I206" s="15"/>
      <c r="J206" s="15"/>
      <c r="L206" s="1"/>
      <c r="M206" s="10"/>
      <c r="N206" s="1"/>
    </row>
    <row r="207" spans="3:14" x14ac:dyDescent="0.3">
      <c r="F207" s="3"/>
      <c r="G207" s="15"/>
      <c r="H207" s="15"/>
      <c r="I207" s="15"/>
      <c r="J207" s="15"/>
      <c r="L207" s="1"/>
      <c r="M207" s="10"/>
      <c r="N207" s="1"/>
    </row>
    <row r="208" spans="3:14" x14ac:dyDescent="0.3">
      <c r="F208" s="3"/>
      <c r="G208" s="15"/>
      <c r="H208" s="15"/>
      <c r="I208" s="15"/>
      <c r="J208" s="15"/>
      <c r="L208" s="1"/>
      <c r="M208" s="10"/>
      <c r="N208" s="1"/>
    </row>
    <row r="209" spans="3:14" x14ac:dyDescent="0.3">
      <c r="F209" s="3"/>
      <c r="G209" s="15"/>
      <c r="H209" s="15"/>
      <c r="I209" s="15"/>
      <c r="J209" s="15"/>
      <c r="L209" s="1"/>
      <c r="M209" s="10"/>
      <c r="N209" s="1"/>
    </row>
    <row r="210" spans="3:14" x14ac:dyDescent="0.3">
      <c r="F210" s="3"/>
      <c r="G210" s="15"/>
      <c r="H210" s="15"/>
      <c r="I210" s="15"/>
      <c r="J210" s="15"/>
      <c r="L210" s="1"/>
      <c r="M210" s="10"/>
      <c r="N210" s="1"/>
    </row>
    <row r="211" spans="3:14" x14ac:dyDescent="0.3">
      <c r="C211" s="13"/>
      <c r="D211" s="13"/>
      <c r="F211" s="3"/>
      <c r="G211" s="15"/>
      <c r="H211" s="15"/>
      <c r="I211" s="15"/>
      <c r="J211" s="15"/>
      <c r="L211" s="1"/>
      <c r="M211" s="10"/>
      <c r="N211" s="1"/>
    </row>
    <row r="212" spans="3:14" x14ac:dyDescent="0.3">
      <c r="C212" s="13"/>
      <c r="D212" s="13"/>
      <c r="F212" s="3"/>
      <c r="G212" s="15"/>
      <c r="H212" s="15"/>
      <c r="I212" s="15"/>
      <c r="J212" s="15"/>
      <c r="L212" s="1"/>
      <c r="M212" s="10"/>
      <c r="N212" s="1"/>
    </row>
    <row r="213" spans="3:14" x14ac:dyDescent="0.3">
      <c r="F213" s="3"/>
      <c r="G213" s="15"/>
      <c r="H213" s="15"/>
      <c r="I213" s="15"/>
      <c r="J213" s="15"/>
      <c r="L213" s="1"/>
      <c r="M213" s="10"/>
      <c r="N213" s="1"/>
    </row>
    <row r="214" spans="3:14" x14ac:dyDescent="0.3">
      <c r="C214" s="13"/>
      <c r="D214" s="13"/>
      <c r="F214" s="3"/>
      <c r="G214" s="15"/>
      <c r="H214" s="15"/>
      <c r="I214" s="15"/>
      <c r="J214" s="15"/>
      <c r="L214" s="1"/>
      <c r="M214" s="10"/>
      <c r="N214" s="1"/>
    </row>
    <row r="215" spans="3:14" x14ac:dyDescent="0.3">
      <c r="F215" s="3"/>
      <c r="G215" s="15"/>
      <c r="H215" s="15"/>
      <c r="I215" s="15"/>
      <c r="J215" s="15"/>
      <c r="L215" s="1"/>
      <c r="M215" s="10"/>
      <c r="N215" s="1"/>
    </row>
    <row r="216" spans="3:14" x14ac:dyDescent="0.3">
      <c r="F216" s="3"/>
      <c r="G216" s="15"/>
      <c r="H216" s="15"/>
      <c r="I216" s="15"/>
      <c r="J216" s="15"/>
      <c r="L216" s="1"/>
      <c r="M216" s="10"/>
      <c r="N216" s="1"/>
    </row>
    <row r="217" spans="3:14" x14ac:dyDescent="0.3">
      <c r="C217" s="13"/>
      <c r="D217" s="13"/>
      <c r="F217" s="3"/>
      <c r="G217" s="15"/>
      <c r="H217" s="15"/>
      <c r="I217" s="15"/>
      <c r="J217" s="15"/>
      <c r="L217" s="1"/>
      <c r="M217" s="10"/>
      <c r="N217" s="1"/>
    </row>
    <row r="218" spans="3:14" x14ac:dyDescent="0.3">
      <c r="F218" s="3"/>
      <c r="G218" s="15"/>
      <c r="H218" s="15"/>
      <c r="I218" s="15"/>
      <c r="J218" s="15"/>
      <c r="L218" s="1"/>
      <c r="M218" s="10"/>
      <c r="N218" s="1"/>
    </row>
    <row r="219" spans="3:14" x14ac:dyDescent="0.3">
      <c r="C219" s="13"/>
      <c r="D219" s="13"/>
      <c r="F219" s="3"/>
      <c r="G219" s="15"/>
      <c r="H219" s="15"/>
      <c r="I219" s="15"/>
      <c r="J219" s="15"/>
      <c r="L219" s="1"/>
      <c r="M219" s="10"/>
      <c r="N219" s="1"/>
    </row>
    <row r="220" spans="3:14" x14ac:dyDescent="0.3">
      <c r="F220" s="3"/>
      <c r="G220" s="15"/>
      <c r="H220" s="15"/>
      <c r="I220" s="15"/>
      <c r="J220" s="15"/>
      <c r="L220" s="1"/>
      <c r="M220" s="10"/>
      <c r="N220" s="1"/>
    </row>
    <row r="221" spans="3:14" x14ac:dyDescent="0.3">
      <c r="J221" s="15"/>
      <c r="L221" s="1"/>
      <c r="M221" s="10"/>
      <c r="N221" s="1"/>
    </row>
    <row r="228" spans="3:4" x14ac:dyDescent="0.3">
      <c r="C228" s="13"/>
      <c r="D228" s="13"/>
    </row>
    <row r="231" spans="3:4" x14ac:dyDescent="0.3">
      <c r="C231" s="13"/>
      <c r="D231" s="13"/>
    </row>
    <row r="232" spans="3:4" x14ac:dyDescent="0.3">
      <c r="C232" s="13"/>
      <c r="D232" s="13"/>
    </row>
    <row r="239" spans="3:4" x14ac:dyDescent="0.3">
      <c r="C239" s="13"/>
      <c r="D239" s="13"/>
    </row>
    <row r="240" spans="3:4" x14ac:dyDescent="0.3">
      <c r="C240" s="13"/>
      <c r="D240" s="13"/>
    </row>
    <row r="242" spans="3:4" x14ac:dyDescent="0.3">
      <c r="C242" s="13"/>
      <c r="D242" s="13"/>
    </row>
    <row r="246" spans="3:4" x14ac:dyDescent="0.3">
      <c r="C246" s="13"/>
      <c r="D246" s="13"/>
    </row>
    <row r="256" spans="3:4" x14ac:dyDescent="0.3">
      <c r="C256" s="7"/>
      <c r="D256" s="7"/>
    </row>
    <row r="258" spans="3:14" x14ac:dyDescent="0.3">
      <c r="C258" s="7"/>
      <c r="D258" s="7"/>
    </row>
    <row r="259" spans="3:14" x14ac:dyDescent="0.3">
      <c r="C259" s="13"/>
      <c r="D259" s="13"/>
    </row>
    <row r="260" spans="3:14" x14ac:dyDescent="0.3">
      <c r="C260" s="7"/>
      <c r="D260" s="7"/>
    </row>
    <row r="262" spans="3:14" x14ac:dyDescent="0.3">
      <c r="C262" s="7"/>
      <c r="D262" s="7"/>
    </row>
    <row r="264" spans="3:14" x14ac:dyDescent="0.3">
      <c r="C264" s="7"/>
      <c r="D264" s="7"/>
    </row>
    <row r="266" spans="3:14" x14ac:dyDescent="0.3">
      <c r="C266" s="7"/>
      <c r="D266" s="7"/>
    </row>
    <row r="267" spans="3:14" x14ac:dyDescent="0.3">
      <c r="F267" s="28"/>
      <c r="M267" s="16"/>
      <c r="N267" s="16"/>
    </row>
  </sheetData>
  <sortState xmlns:xlrd2="http://schemas.microsoft.com/office/spreadsheetml/2017/richdata2" ref="B97:M125">
    <sortCondition ref="K97:K125"/>
    <sortCondition ref="M97:M125"/>
  </sortState>
  <mergeCells count="26">
    <mergeCell ref="E12:G12"/>
    <mergeCell ref="E9:G9"/>
    <mergeCell ref="E14:G14"/>
    <mergeCell ref="E15:G15"/>
    <mergeCell ref="E13:G13"/>
    <mergeCell ref="A1:O1"/>
    <mergeCell ref="A2:O2"/>
    <mergeCell ref="H10:J10"/>
    <mergeCell ref="M8:N8"/>
    <mergeCell ref="M9:N9"/>
    <mergeCell ref="M10:N10"/>
    <mergeCell ref="E8:G8"/>
    <mergeCell ref="E5:G5"/>
    <mergeCell ref="H5:J5"/>
    <mergeCell ref="H6:J6"/>
    <mergeCell ref="H7:J7"/>
    <mergeCell ref="H8:J8"/>
    <mergeCell ref="E10:G10"/>
    <mergeCell ref="E7:G7"/>
    <mergeCell ref="H16:J16"/>
    <mergeCell ref="H11:J11"/>
    <mergeCell ref="H12:J12"/>
    <mergeCell ref="H9:J9"/>
    <mergeCell ref="H14:J14"/>
    <mergeCell ref="H15:J15"/>
    <mergeCell ref="H13:J13"/>
  </mergeCells>
  <phoneticPr fontId="19" type="noConversion"/>
  <conditionalFormatting sqref="F42:J42 G131:J131 F129:J130 G135:J135 G138:J139 F45:J56 F60:J65 F97:J126 F81:J94">
    <cfRule type="cellIs" dxfId="125" priority="37" operator="equal">
      <formula>19</formula>
    </cfRule>
    <cfRule type="cellIs" dxfId="124" priority="38" operator="equal">
      <formula>18</formula>
    </cfRule>
    <cfRule type="cellIs" dxfId="123" priority="39" operator="between">
      <formula>25</formula>
      <formula>29</formula>
    </cfRule>
    <cfRule type="cellIs" dxfId="122" priority="40" operator="between">
      <formula>20</formula>
      <formula>24</formula>
    </cfRule>
  </conditionalFormatting>
  <conditionalFormatting sqref="F38:J41">
    <cfRule type="cellIs" dxfId="121" priority="33" operator="equal">
      <formula>19</formula>
    </cfRule>
    <cfRule type="cellIs" dxfId="120" priority="34" operator="equal">
      <formula>18</formula>
    </cfRule>
    <cfRule type="cellIs" dxfId="119" priority="35" operator="between">
      <formula>25</formula>
      <formula>29</formula>
    </cfRule>
    <cfRule type="cellIs" dxfId="118" priority="36" operator="between">
      <formula>20</formula>
      <formula>24</formula>
    </cfRule>
  </conditionalFormatting>
  <conditionalFormatting sqref="F69:J77">
    <cfRule type="cellIs" dxfId="117" priority="25" operator="equal">
      <formula>19</formula>
    </cfRule>
    <cfRule type="cellIs" dxfId="116" priority="26" operator="equal">
      <formula>18</formula>
    </cfRule>
    <cfRule type="cellIs" dxfId="115" priority="27" operator="between">
      <formula>25</formula>
      <formula>29</formula>
    </cfRule>
    <cfRule type="cellIs" dxfId="114" priority="28" operator="between">
      <formula>20</formula>
      <formula>24</formula>
    </cfRule>
  </conditionalFormatting>
  <conditionalFormatting sqref="F133:J134">
    <cfRule type="cellIs" dxfId="113" priority="5" operator="equal">
      <formula>19</formula>
    </cfRule>
    <cfRule type="cellIs" dxfId="112" priority="6" operator="equal">
      <formula>18</formula>
    </cfRule>
    <cfRule type="cellIs" dxfId="111" priority="7" operator="between">
      <formula>25</formula>
      <formula>29</formula>
    </cfRule>
    <cfRule type="cellIs" dxfId="110" priority="8" operator="between">
      <formula>20</formula>
      <formula>24</formula>
    </cfRule>
  </conditionalFormatting>
  <conditionalFormatting sqref="F137:J137">
    <cfRule type="cellIs" dxfId="109" priority="1" operator="equal">
      <formula>19</formula>
    </cfRule>
    <cfRule type="cellIs" dxfId="108" priority="2" operator="equal">
      <formula>18</formula>
    </cfRule>
    <cfRule type="cellIs" dxfId="107" priority="3" operator="between">
      <formula>25</formula>
      <formula>29</formula>
    </cfRule>
    <cfRule type="cellIs" dxfId="106" priority="4" operator="between">
      <formula>20</formula>
      <formula>24</formula>
    </cfRule>
  </conditionalFormatting>
  <pageMargins left="0.59055118110236227" right="0.59055118110236227" top="0.59055118110236227" bottom="0.59055118110236227" header="0" footer="0"/>
  <pageSetup paperSize="9" scale="55" orientation="portrait" verticalDpi="300" r:id="rId1"/>
  <rowBreaks count="2" manualBreakCount="2">
    <brk id="56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8"/>
  <sheetViews>
    <sheetView zoomScaleNormal="100" workbookViewId="0">
      <selection activeCell="G74" sqref="G74"/>
    </sheetView>
  </sheetViews>
  <sheetFormatPr baseColWidth="10" defaultRowHeight="14.4" x14ac:dyDescent="0.3"/>
  <cols>
    <col min="1" max="1" width="18.88671875" bestFit="1" customWidth="1"/>
    <col min="2" max="2" width="18" style="35" bestFit="1" customWidth="1"/>
    <col min="3" max="3" width="7.6640625" style="48" bestFit="1" customWidth="1"/>
    <col min="4" max="7" width="7.6640625" customWidth="1"/>
    <col min="8" max="8" width="7.6640625" style="35" customWidth="1"/>
    <col min="9" max="9" width="7.6640625" customWidth="1"/>
    <col min="10" max="10" width="10.44140625" bestFit="1" customWidth="1"/>
  </cols>
  <sheetData>
    <row r="2" spans="1:10" ht="23.4" x14ac:dyDescent="0.45">
      <c r="A2" s="87" t="s">
        <v>97</v>
      </c>
      <c r="B2" s="87"/>
      <c r="C2" s="87"/>
      <c r="D2" s="87"/>
      <c r="E2" s="87"/>
      <c r="F2" s="87"/>
      <c r="G2" s="87"/>
      <c r="H2" s="87"/>
      <c r="I2" s="87"/>
    </row>
    <row r="3" spans="1:10" ht="15" thickBot="1" x14ac:dyDescent="0.35"/>
    <row r="4" spans="1:10" ht="18" thickBot="1" x14ac:dyDescent="0.35">
      <c r="A4" s="84" t="s">
        <v>63</v>
      </c>
      <c r="B4" s="85"/>
      <c r="C4" s="85"/>
      <c r="D4" s="85"/>
      <c r="E4" s="85"/>
      <c r="F4" s="85"/>
      <c r="G4" s="85"/>
      <c r="H4" s="85"/>
      <c r="I4" s="86"/>
      <c r="J4" s="83" t="s">
        <v>18</v>
      </c>
    </row>
    <row r="5" spans="1:10" ht="17.399999999999999" x14ac:dyDescent="0.3">
      <c r="A5" s="21" t="str">
        <f>VLOOKUP($C5,Ergebnisliste!$B$1:$L$222,2,FALSE)</f>
        <v>Drobik</v>
      </c>
      <c r="B5" s="21" t="str">
        <f>VLOOKUP($C5,Ergebnisliste!$B$1:$L$222,3,FALSE)</f>
        <v>Andreas</v>
      </c>
      <c r="C5" s="49">
        <v>65719</v>
      </c>
      <c r="D5" s="2">
        <f>VLOOKUP($C5,Ergebnisliste!$B$1:$L$222,5,FALSE)</f>
        <v>23</v>
      </c>
      <c r="E5" s="2">
        <f>VLOOKUP($C5,Ergebnisliste!$B$1:$L$222,6,FALSE)</f>
        <v>24</v>
      </c>
      <c r="F5" s="2">
        <f>VLOOKUP($C5,Ergebnisliste!$B$1:$L$222,7,FALSE)</f>
        <v>25</v>
      </c>
      <c r="G5" s="2">
        <f>VLOOKUP($C5,Ergebnisliste!$B$1:$L$222,8,FALSE)</f>
        <v>22</v>
      </c>
      <c r="H5" s="2"/>
      <c r="I5" s="30">
        <f>SUM(D5:H5)</f>
        <v>94</v>
      </c>
      <c r="J5" s="83"/>
    </row>
    <row r="6" spans="1:10" ht="17.399999999999999" x14ac:dyDescent="0.3">
      <c r="A6" s="21" t="str">
        <f>VLOOKUP($C6,Ergebnisliste!$B$1:$L$222,2,FALSE)</f>
        <v>Klaus</v>
      </c>
      <c r="B6" s="21" t="str">
        <f>VLOOKUP($C6,Ergebnisliste!$B$1:$L$222,3,FALSE)</f>
        <v>Liana</v>
      </c>
      <c r="C6" s="49">
        <v>66582</v>
      </c>
      <c r="D6" s="2">
        <f>VLOOKUP($C6,Ergebnisliste!$B$1:$L$222,5,FALSE)</f>
        <v>22</v>
      </c>
      <c r="E6" s="2">
        <f>VLOOKUP($C6,Ergebnisliste!$B$1:$L$222,6,FALSE)</f>
        <v>22</v>
      </c>
      <c r="F6" s="2">
        <f>VLOOKUP($C6,Ergebnisliste!$B$1:$L$222,7,FALSE)</f>
        <v>21</v>
      </c>
      <c r="G6" s="2">
        <f>VLOOKUP($C6,Ergebnisliste!$B$1:$L$222,8,FALSE)</f>
        <v>20</v>
      </c>
      <c r="H6" s="2"/>
      <c r="I6" s="31">
        <f>SUM(D6:H6)</f>
        <v>85</v>
      </c>
      <c r="J6" s="83"/>
    </row>
    <row r="7" spans="1:10" ht="17.399999999999999" x14ac:dyDescent="0.3">
      <c r="A7" s="21" t="str">
        <f>VLOOKUP($C7,Ergebnisliste!$B$1:$L$222,2,FALSE)</f>
        <v>Klaus</v>
      </c>
      <c r="B7" s="21" t="str">
        <f>VLOOKUP($C7,Ergebnisliste!$B$1:$L$222,3,FALSE)</f>
        <v>Sven</v>
      </c>
      <c r="C7" s="49">
        <v>66581</v>
      </c>
      <c r="D7" s="2">
        <f>VLOOKUP($C7,Ergebnisliste!$B$1:$L$222,5,FALSE)</f>
        <v>23</v>
      </c>
      <c r="E7" s="2">
        <f>VLOOKUP($C7,Ergebnisliste!$B$1:$L$222,6,FALSE)</f>
        <v>23</v>
      </c>
      <c r="F7" s="2">
        <f>VLOOKUP($C7,Ergebnisliste!$B$1:$L$222,7,FALSE)</f>
        <v>25</v>
      </c>
      <c r="G7" s="2">
        <f>VLOOKUP($C7,Ergebnisliste!$B$1:$L$222,8,FALSE)</f>
        <v>23</v>
      </c>
      <c r="H7" s="2"/>
      <c r="I7" s="31">
        <f>SUM(D7:H7)</f>
        <v>94</v>
      </c>
      <c r="J7" s="83"/>
    </row>
    <row r="8" spans="1:10" ht="18" thickBot="1" x14ac:dyDescent="0.35">
      <c r="A8" s="21" t="str">
        <f>VLOOKUP($C8,Ergebnisliste!$B$1:$L$222,2,FALSE)</f>
        <v>Raschke</v>
      </c>
      <c r="B8" s="21" t="str">
        <f>VLOOKUP($C8,Ergebnisliste!$B$1:$L$222,3,FALSE)</f>
        <v>Benjamin</v>
      </c>
      <c r="C8" s="49">
        <v>44728</v>
      </c>
      <c r="D8" s="2">
        <f>VLOOKUP($C8,Ergebnisliste!$B$1:$L$222,5,FALSE)</f>
        <v>28</v>
      </c>
      <c r="E8" s="2">
        <f>VLOOKUP($C8,Ergebnisliste!$B$1:$L$222,6,FALSE)</f>
        <v>23</v>
      </c>
      <c r="F8" s="2">
        <f>VLOOKUP($C8,Ergebnisliste!$B$1:$L$222,7,FALSE)</f>
        <v>27</v>
      </c>
      <c r="G8" s="2">
        <f>VLOOKUP($C8,Ergebnisliste!$B$1:$L$222,8,FALSE)</f>
        <v>26</v>
      </c>
      <c r="H8" s="2"/>
      <c r="I8" s="31">
        <f>SUM(D8:H8)</f>
        <v>104</v>
      </c>
      <c r="J8" s="83"/>
    </row>
    <row r="9" spans="1:10" ht="16.2" thickBot="1" x14ac:dyDescent="0.35">
      <c r="A9" s="35"/>
      <c r="D9" s="32">
        <f t="shared" ref="D9:I9" si="0">SUM(D5:D8)</f>
        <v>96</v>
      </c>
      <c r="E9" s="33">
        <f t="shared" si="0"/>
        <v>92</v>
      </c>
      <c r="F9" s="33">
        <f t="shared" si="0"/>
        <v>98</v>
      </c>
      <c r="G9" s="33">
        <f t="shared" si="0"/>
        <v>91</v>
      </c>
      <c r="H9" s="33">
        <f t="shared" si="0"/>
        <v>0</v>
      </c>
      <c r="I9" s="34">
        <f t="shared" si="0"/>
        <v>377</v>
      </c>
      <c r="J9" s="83"/>
    </row>
    <row r="10" spans="1:10" ht="15" thickBot="1" x14ac:dyDescent="0.35"/>
    <row r="11" spans="1:10" ht="18" thickBot="1" x14ac:dyDescent="0.35">
      <c r="A11" s="84" t="s">
        <v>266</v>
      </c>
      <c r="B11" s="85"/>
      <c r="C11" s="85"/>
      <c r="D11" s="85"/>
      <c r="E11" s="85"/>
      <c r="F11" s="85"/>
      <c r="G11" s="85"/>
      <c r="H11" s="85"/>
      <c r="I11" s="86"/>
      <c r="J11" s="83" t="s">
        <v>20</v>
      </c>
    </row>
    <row r="12" spans="1:10" ht="17.399999999999999" x14ac:dyDescent="0.3">
      <c r="A12" s="21" t="str">
        <f>VLOOKUP($C12,Ergebnisliste!$B$1:$L$222,2,FALSE)</f>
        <v>Ehm</v>
      </c>
      <c r="B12" s="21" t="str">
        <f>VLOOKUP($C12,Ergebnisliste!$B$1:$L$222,3,FALSE)</f>
        <v>Christoph</v>
      </c>
      <c r="C12" s="49">
        <v>34006</v>
      </c>
      <c r="D12" s="2">
        <f>VLOOKUP($C12,Ergebnisliste!$B$1:$L$222,5,FALSE)</f>
        <v>26</v>
      </c>
      <c r="E12" s="2">
        <f>VLOOKUP($C12,Ergebnisliste!$B$1:$L$222,6.5,FALSE)</f>
        <v>24</v>
      </c>
      <c r="F12" s="2">
        <f>VLOOKUP($C12,Ergebnisliste!$B$1:$L$222,7,FALSE)</f>
        <v>25</v>
      </c>
      <c r="G12" s="2">
        <f>VLOOKUP($C12,Ergebnisliste!$B$1:$L$222,8,FALSE)</f>
        <v>26</v>
      </c>
      <c r="H12" s="2"/>
      <c r="I12" s="30">
        <f>SUM(D12:H12)</f>
        <v>101</v>
      </c>
      <c r="J12" s="83"/>
    </row>
    <row r="13" spans="1:10" ht="17.399999999999999" x14ac:dyDescent="0.3">
      <c r="A13" s="21" t="str">
        <f>VLOOKUP($C13,Ergebnisliste!$B$1:$L$222,2,FALSE)</f>
        <v>Heynen</v>
      </c>
      <c r="B13" s="21" t="str">
        <f>VLOOKUP($C13,Ergebnisliste!$B$1:$L$222,3,FALSE)</f>
        <v>Peter</v>
      </c>
      <c r="C13" s="49">
        <v>20291</v>
      </c>
      <c r="D13" s="2">
        <f>VLOOKUP($C13,Ergebnisliste!$B$1:$L$222,5,FALSE)</f>
        <v>26</v>
      </c>
      <c r="E13" s="2">
        <f>VLOOKUP($C13,Ergebnisliste!$B$1:$L$222,6.5,FALSE)</f>
        <v>24</v>
      </c>
      <c r="F13" s="2">
        <f>VLOOKUP($C13,Ergebnisliste!$B$1:$L$222,7,FALSE)</f>
        <v>23</v>
      </c>
      <c r="G13" s="2">
        <f>VLOOKUP($C13,Ergebnisliste!$B$1:$L$222,8,FALSE)</f>
        <v>33</v>
      </c>
      <c r="H13" s="2"/>
      <c r="I13" s="31">
        <f>SUM(D13:H13)</f>
        <v>106</v>
      </c>
      <c r="J13" s="83"/>
    </row>
    <row r="14" spans="1:10" ht="17.399999999999999" x14ac:dyDescent="0.3">
      <c r="A14" s="21" t="str">
        <f>VLOOKUP($C14,Ergebnisliste!$B$1:$L$222,2,FALSE)</f>
        <v>Krause</v>
      </c>
      <c r="B14" s="21" t="str">
        <f>VLOOKUP($C14,Ergebnisliste!$B$1:$L$222,3,FALSE)</f>
        <v>Dirk</v>
      </c>
      <c r="C14" s="49">
        <v>48931</v>
      </c>
      <c r="D14" s="2">
        <f>VLOOKUP($C14,Ergebnisliste!$B$1:$L$222,5,FALSE)</f>
        <v>26</v>
      </c>
      <c r="E14" s="2">
        <f>VLOOKUP($C14,Ergebnisliste!$B$1:$L$222,6.5,FALSE)</f>
        <v>20</v>
      </c>
      <c r="F14" s="2">
        <f>VLOOKUP($C14,Ergebnisliste!$B$1:$L$222,7,FALSE)</f>
        <v>21</v>
      </c>
      <c r="G14" s="2">
        <f>VLOOKUP($C14,Ergebnisliste!$B$1:$L$222,8,FALSE)</f>
        <v>25</v>
      </c>
      <c r="H14" s="2"/>
      <c r="I14" s="31">
        <f>SUM(D14:H14)</f>
        <v>92</v>
      </c>
      <c r="J14" s="83"/>
    </row>
    <row r="15" spans="1:10" ht="18" thickBot="1" x14ac:dyDescent="0.35">
      <c r="A15" s="21" t="str">
        <f>VLOOKUP($C15,Ergebnisliste!$B$1:$L$222,2,FALSE)</f>
        <v>Rotermund</v>
      </c>
      <c r="B15" s="21" t="str">
        <f>VLOOKUP($C15,Ergebnisliste!$B$1:$L$222,3,FALSE)</f>
        <v>Marie Sophie</v>
      </c>
      <c r="C15" s="49">
        <v>66952</v>
      </c>
      <c r="D15" s="2">
        <f>VLOOKUP($C15,Ergebnisliste!$B$1:$L$222,5,FALSE)</f>
        <v>28</v>
      </c>
      <c r="E15" s="2">
        <f>VLOOKUP($C15,Ergebnisliste!$B$1:$L$222,6.5,FALSE)</f>
        <v>23</v>
      </c>
      <c r="F15" s="2">
        <f>VLOOKUP($C15,Ergebnisliste!$B$1:$L$222,7,FALSE)</f>
        <v>24</v>
      </c>
      <c r="G15" s="2">
        <f>VLOOKUP($C15,Ergebnisliste!$B$1:$L$222,8,FALSE)</f>
        <v>20</v>
      </c>
      <c r="H15" s="2"/>
      <c r="I15" s="31">
        <f>SUM(D15:H15)</f>
        <v>95</v>
      </c>
      <c r="J15" s="83"/>
    </row>
    <row r="16" spans="1:10" ht="16.2" thickBot="1" x14ac:dyDescent="0.35">
      <c r="A16" s="35"/>
      <c r="D16" s="32">
        <f t="shared" ref="D16:I16" si="1">SUM(D12:D15)</f>
        <v>106</v>
      </c>
      <c r="E16" s="33">
        <f t="shared" si="1"/>
        <v>91</v>
      </c>
      <c r="F16" s="33">
        <f t="shared" si="1"/>
        <v>93</v>
      </c>
      <c r="G16" s="33">
        <f t="shared" si="1"/>
        <v>104</v>
      </c>
      <c r="H16" s="33">
        <f t="shared" si="1"/>
        <v>0</v>
      </c>
      <c r="I16" s="34">
        <f t="shared" si="1"/>
        <v>394</v>
      </c>
      <c r="J16" s="83"/>
    </row>
    <row r="17" spans="1:10" ht="15" thickBot="1" x14ac:dyDescent="0.35"/>
    <row r="18" spans="1:10" ht="18" thickBot="1" x14ac:dyDescent="0.35">
      <c r="A18" s="84" t="s">
        <v>268</v>
      </c>
      <c r="B18" s="85"/>
      <c r="C18" s="85"/>
      <c r="D18" s="85"/>
      <c r="E18" s="85"/>
      <c r="F18" s="85"/>
      <c r="G18" s="85"/>
      <c r="H18" s="85"/>
      <c r="I18" s="86"/>
      <c r="J18" s="83" t="s">
        <v>21</v>
      </c>
    </row>
    <row r="19" spans="1:10" ht="17.399999999999999" x14ac:dyDescent="0.3">
      <c r="A19" s="21" t="str">
        <f>VLOOKUP($C19,Ergebnisliste!$B$1:$L$222,2,FALSE)</f>
        <v>Fischer</v>
      </c>
      <c r="B19" s="21" t="str">
        <f>VLOOKUP($C19,Ergebnisliste!$B$1:$L$222,3,FALSE)</f>
        <v>Kai-Erik</v>
      </c>
      <c r="C19" s="49">
        <v>64495</v>
      </c>
      <c r="D19" s="2">
        <f>VLOOKUP($C19,Ergebnisliste!$B$1:$L$222,5,FALSE)</f>
        <v>31</v>
      </c>
      <c r="E19" s="2">
        <f>VLOOKUP($C19,Ergebnisliste!$B$1:$L$222,6,FALSE)</f>
        <v>24</v>
      </c>
      <c r="F19" s="2">
        <f>VLOOKUP($C19,Ergebnisliste!$B$1:$L$222,7,FALSE)</f>
        <v>23</v>
      </c>
      <c r="G19" s="2">
        <f>VLOOKUP($C19,Ergebnisliste!$B$1:$L$222,8,FALSE)</f>
        <v>25</v>
      </c>
      <c r="H19" s="2"/>
      <c r="I19" s="30">
        <f>SUM(D19:H19)</f>
        <v>103</v>
      </c>
      <c r="J19" s="83"/>
    </row>
    <row r="20" spans="1:10" ht="17.399999999999999" x14ac:dyDescent="0.3">
      <c r="A20" s="21" t="str">
        <f>VLOOKUP($C20,Ergebnisliste!$B$1:$L$222,2,FALSE)</f>
        <v>Fischer</v>
      </c>
      <c r="B20" s="21" t="str">
        <f>VLOOKUP($C20,Ergebnisliste!$B$1:$L$222,3,FALSE)</f>
        <v>Marcus</v>
      </c>
      <c r="C20" s="49">
        <v>43587</v>
      </c>
      <c r="D20" s="2">
        <f>VLOOKUP($C20,Ergebnisliste!$B$1:$L$222,5,FALSE)</f>
        <v>20</v>
      </c>
      <c r="E20" s="2">
        <f>VLOOKUP($C20,Ergebnisliste!$B$1:$L$222,6,FALSE)</f>
        <v>24</v>
      </c>
      <c r="F20" s="2">
        <f>VLOOKUP($C20,Ergebnisliste!$B$1:$L$222,7,FALSE)</f>
        <v>24</v>
      </c>
      <c r="G20" s="2">
        <f>VLOOKUP($C20,Ergebnisliste!$B$1:$L$222,8,FALSE)</f>
        <v>22</v>
      </c>
      <c r="H20" s="2"/>
      <c r="I20" s="31">
        <f>SUM(D20:H20)</f>
        <v>90</v>
      </c>
      <c r="J20" s="83"/>
    </row>
    <row r="21" spans="1:10" ht="17.399999999999999" x14ac:dyDescent="0.3">
      <c r="A21" s="21" t="str">
        <f>VLOOKUP($C21,Ergebnisliste!$B$1:$L$222,2,FALSE)</f>
        <v>Heerich</v>
      </c>
      <c r="B21" s="21" t="str">
        <f>VLOOKUP($C21,Ergebnisliste!$B$1:$L$222,3,FALSE)</f>
        <v>Ralph</v>
      </c>
      <c r="C21" s="49">
        <v>21948</v>
      </c>
      <c r="D21" s="2">
        <f>VLOOKUP($C21,Ergebnisliste!$B$1:$L$222,5,FALSE)</f>
        <v>29</v>
      </c>
      <c r="E21" s="2">
        <f>VLOOKUP($C21,Ergebnisliste!$B$1:$L$222,6,FALSE)</f>
        <v>28</v>
      </c>
      <c r="F21" s="2">
        <f>VLOOKUP($C21,Ergebnisliste!$B$1:$L$222,7,FALSE)</f>
        <v>27</v>
      </c>
      <c r="G21" s="2">
        <f>VLOOKUP($C21,Ergebnisliste!$B$1:$L$222,8,FALSE)</f>
        <v>24</v>
      </c>
      <c r="H21" s="2"/>
      <c r="I21" s="31">
        <f>SUM(D21:H21)</f>
        <v>108</v>
      </c>
      <c r="J21" s="83"/>
    </row>
    <row r="22" spans="1:10" ht="18" thickBot="1" x14ac:dyDescent="0.35">
      <c r="A22" s="21" t="str">
        <f>VLOOKUP($C22,Ergebnisliste!$B$1:$L$222,2,FALSE)</f>
        <v>Wassermann</v>
      </c>
      <c r="B22" s="21" t="str">
        <f>VLOOKUP($C22,Ergebnisliste!$B$1:$L$222,3,FALSE)</f>
        <v>Sven</v>
      </c>
      <c r="C22" s="49">
        <v>34515</v>
      </c>
      <c r="D22" s="2">
        <f>VLOOKUP($C22,Ergebnisliste!$B$1:$L$222,5,FALSE)</f>
        <v>27</v>
      </c>
      <c r="E22" s="2">
        <f>VLOOKUP($C22,Ergebnisliste!$B$1:$L$222,6,FALSE)</f>
        <v>20</v>
      </c>
      <c r="F22" s="2">
        <f>VLOOKUP($C22,Ergebnisliste!$B$1:$L$222,7,FALSE)</f>
        <v>27</v>
      </c>
      <c r="G22" s="2">
        <f>VLOOKUP($C22,Ergebnisliste!$B$1:$L$222,8,FALSE)</f>
        <v>23</v>
      </c>
      <c r="H22" s="2"/>
      <c r="I22" s="31">
        <f>SUM(D22:H22)</f>
        <v>97</v>
      </c>
      <c r="J22" s="83"/>
    </row>
    <row r="23" spans="1:10" ht="16.2" thickBot="1" x14ac:dyDescent="0.35">
      <c r="A23" s="35"/>
      <c r="D23" s="32">
        <f t="shared" ref="D23:I23" si="2">SUM(D19:D22)</f>
        <v>107</v>
      </c>
      <c r="E23" s="33">
        <f t="shared" si="2"/>
        <v>96</v>
      </c>
      <c r="F23" s="33">
        <f t="shared" si="2"/>
        <v>101</v>
      </c>
      <c r="G23" s="33">
        <f t="shared" si="2"/>
        <v>94</v>
      </c>
      <c r="H23" s="33">
        <f t="shared" si="2"/>
        <v>0</v>
      </c>
      <c r="I23" s="34">
        <f t="shared" si="2"/>
        <v>398</v>
      </c>
      <c r="J23" s="83"/>
    </row>
    <row r="24" spans="1:10" ht="15" thickBot="1" x14ac:dyDescent="0.35">
      <c r="J24" s="35"/>
    </row>
    <row r="25" spans="1:10" ht="18" thickBot="1" x14ac:dyDescent="0.35">
      <c r="A25" s="84" t="s">
        <v>272</v>
      </c>
      <c r="B25" s="85"/>
      <c r="C25" s="85"/>
      <c r="D25" s="85"/>
      <c r="E25" s="85"/>
      <c r="F25" s="85"/>
      <c r="G25" s="85"/>
      <c r="H25" s="85"/>
      <c r="I25" s="86"/>
      <c r="J25" s="83" t="s">
        <v>22</v>
      </c>
    </row>
    <row r="26" spans="1:10" ht="17.399999999999999" x14ac:dyDescent="0.3">
      <c r="A26" s="21" t="str">
        <f>VLOOKUP($C26,Ergebnisliste!$B$1:$L$222,2,FALSE)</f>
        <v>Michna</v>
      </c>
      <c r="B26" s="21" t="str">
        <f>VLOOKUP($C26,Ergebnisliste!$B$1:$L$222,3,FALSE)</f>
        <v>Sigrid</v>
      </c>
      <c r="C26" s="49">
        <v>33337</v>
      </c>
      <c r="D26" s="2">
        <f>VLOOKUP($C26,Ergebnisliste!$B$1:$L$222,5,FALSE)</f>
        <v>26</v>
      </c>
      <c r="E26" s="2">
        <f>VLOOKUP($C26,Ergebnisliste!$B$1:$L$222,6,FALSE)</f>
        <v>25</v>
      </c>
      <c r="F26" s="2">
        <f>VLOOKUP($C26,Ergebnisliste!$B$1:$L$222,7,FALSE)</f>
        <v>28</v>
      </c>
      <c r="G26" s="2">
        <f>VLOOKUP($C26,Ergebnisliste!$B$1:$L$222,8,FALSE)</f>
        <v>26</v>
      </c>
      <c r="H26" s="2"/>
      <c r="I26" s="30">
        <f>SUM(D26:H26)</f>
        <v>105</v>
      </c>
      <c r="J26" s="83"/>
    </row>
    <row r="27" spans="1:10" ht="17.399999999999999" x14ac:dyDescent="0.3">
      <c r="A27" s="21" t="str">
        <f>VLOOKUP($C27,Ergebnisliste!$B$1:$L$222,2,FALSE)</f>
        <v>Reinicke</v>
      </c>
      <c r="B27" s="21" t="str">
        <f>VLOOKUP($C27,Ergebnisliste!$B$1:$L$222,3,FALSE)</f>
        <v>Andrea</v>
      </c>
      <c r="C27" s="49">
        <v>44862</v>
      </c>
      <c r="D27" s="2">
        <f>VLOOKUP($C27,Ergebnisliste!$B$1:$L$222,5,FALSE)</f>
        <v>28</v>
      </c>
      <c r="E27" s="2">
        <f>VLOOKUP($C27,Ergebnisliste!$B$1:$L$222,6,FALSE)</f>
        <v>22</v>
      </c>
      <c r="F27" s="2">
        <f>VLOOKUP($C27,Ergebnisliste!$B$1:$L$222,7,FALSE)</f>
        <v>22</v>
      </c>
      <c r="G27" s="2">
        <f>VLOOKUP($C27,Ergebnisliste!$B$1:$L$222,8,FALSE)</f>
        <v>26</v>
      </c>
      <c r="H27" s="2"/>
      <c r="I27" s="31">
        <f>SUM(D27:H27)</f>
        <v>98</v>
      </c>
      <c r="J27" s="83"/>
    </row>
    <row r="28" spans="1:10" ht="17.399999999999999" x14ac:dyDescent="0.3">
      <c r="A28" s="21" t="str">
        <f>VLOOKUP($C28,Ergebnisliste!$B$1:$L$222,2,FALSE)</f>
        <v>Schulz</v>
      </c>
      <c r="B28" s="21" t="str">
        <f>VLOOKUP($C28,Ergebnisliste!$B$1:$L$222,3,FALSE)</f>
        <v>Hans-Jürgen</v>
      </c>
      <c r="C28" s="49">
        <v>45666</v>
      </c>
      <c r="D28" s="2">
        <f>VLOOKUP($C28,Ergebnisliste!$B$1:$L$222,5,FALSE)</f>
        <v>27</v>
      </c>
      <c r="E28" s="2">
        <f>VLOOKUP($C28,Ergebnisliste!$B$1:$L$222,6,FALSE)</f>
        <v>29</v>
      </c>
      <c r="F28" s="2">
        <f>VLOOKUP($C28,Ergebnisliste!$B$1:$L$222,7,FALSE)</f>
        <v>28</v>
      </c>
      <c r="G28" s="2">
        <f>VLOOKUP($C28,Ergebnisliste!$B$1:$L$222,8,FALSE)</f>
        <v>23</v>
      </c>
      <c r="H28" s="2"/>
      <c r="I28" s="31">
        <f>SUM(D28:H28)</f>
        <v>107</v>
      </c>
      <c r="J28" s="83"/>
    </row>
    <row r="29" spans="1:10" ht="18" thickBot="1" x14ac:dyDescent="0.35">
      <c r="A29" s="21" t="str">
        <f>VLOOKUP($C29,Ergebnisliste!$B$1:$L$222,2,FALSE)</f>
        <v>Willenbockel</v>
      </c>
      <c r="B29" s="21" t="str">
        <f>VLOOKUP($C29,Ergebnisliste!$B$1:$L$222,3,FALSE)</f>
        <v>Marion</v>
      </c>
      <c r="C29" s="49">
        <v>29796</v>
      </c>
      <c r="D29" s="2">
        <f>VLOOKUP($C29,Ergebnisliste!$B$1:$L$222,5,FALSE)</f>
        <v>28</v>
      </c>
      <c r="E29" s="2">
        <f>VLOOKUP($C29,Ergebnisliste!$B$1:$L$222,6,FALSE)</f>
        <v>24</v>
      </c>
      <c r="F29" s="2">
        <f>VLOOKUP($C29,Ergebnisliste!$B$1:$L$222,7,FALSE)</f>
        <v>30</v>
      </c>
      <c r="G29" s="2">
        <f>VLOOKUP($C29,Ergebnisliste!$B$1:$L$222,8,FALSE)</f>
        <v>24</v>
      </c>
      <c r="H29" s="2"/>
      <c r="I29" s="31">
        <f>SUM(D29:H29)</f>
        <v>106</v>
      </c>
      <c r="J29" s="83"/>
    </row>
    <row r="30" spans="1:10" ht="16.2" thickBot="1" x14ac:dyDescent="0.35">
      <c r="A30" s="35"/>
      <c r="D30" s="32">
        <f t="shared" ref="D30:I30" si="3">SUM(D26:D29)</f>
        <v>109</v>
      </c>
      <c r="E30" s="33">
        <f t="shared" si="3"/>
        <v>100</v>
      </c>
      <c r="F30" s="33">
        <f t="shared" si="3"/>
        <v>108</v>
      </c>
      <c r="G30" s="33">
        <f t="shared" si="3"/>
        <v>99</v>
      </c>
      <c r="H30" s="33">
        <f t="shared" si="3"/>
        <v>0</v>
      </c>
      <c r="I30" s="34">
        <f t="shared" si="3"/>
        <v>416</v>
      </c>
      <c r="J30" s="83"/>
    </row>
    <row r="31" spans="1:10" ht="15" thickBot="1" x14ac:dyDescent="0.35"/>
    <row r="32" spans="1:10" ht="18" thickBot="1" x14ac:dyDescent="0.35">
      <c r="A32" s="84" t="s">
        <v>273</v>
      </c>
      <c r="B32" s="85"/>
      <c r="C32" s="85"/>
      <c r="D32" s="85"/>
      <c r="E32" s="85"/>
      <c r="F32" s="85"/>
      <c r="G32" s="85"/>
      <c r="H32" s="85"/>
      <c r="I32" s="86"/>
      <c r="J32" s="83" t="s">
        <v>23</v>
      </c>
    </row>
    <row r="33" spans="1:10" ht="17.399999999999999" x14ac:dyDescent="0.3">
      <c r="A33" s="21" t="str">
        <f>VLOOKUP($C33,Ergebnisliste!$B$1:$L$222,2,FALSE)</f>
        <v>Gaute</v>
      </c>
      <c r="B33" s="21" t="str">
        <f>VLOOKUP($C33,Ergebnisliste!$B$1:$L$222,3,FALSE)</f>
        <v>Wolfgang</v>
      </c>
      <c r="C33" s="49">
        <v>4092</v>
      </c>
      <c r="D33" s="2">
        <f>VLOOKUP($C33,Ergebnisliste!$B$1:$L$222,5,FALSE)</f>
        <v>26</v>
      </c>
      <c r="E33" s="2">
        <f>VLOOKUP($C33,Ergebnisliste!$B$1:$L$222,6,FALSE)</f>
        <v>24</v>
      </c>
      <c r="F33" s="2">
        <f>VLOOKUP($C33,Ergebnisliste!$B$1:$L$222,7,FALSE)</f>
        <v>23</v>
      </c>
      <c r="G33" s="2">
        <f>VLOOKUP($C33,Ergebnisliste!$B$1:$L$222,8,FALSE)</f>
        <v>28</v>
      </c>
      <c r="H33" s="2"/>
      <c r="I33" s="30">
        <f>SUM(D33:H33)</f>
        <v>101</v>
      </c>
      <c r="J33" s="83"/>
    </row>
    <row r="34" spans="1:10" ht="17.399999999999999" x14ac:dyDescent="0.3">
      <c r="A34" s="21" t="str">
        <f>VLOOKUP($C34,Ergebnisliste!$B$1:$L$222,2,FALSE)</f>
        <v>Lührs</v>
      </c>
      <c r="B34" s="21" t="str">
        <f>VLOOKUP($C34,Ergebnisliste!$B$1:$L$222,3,FALSE)</f>
        <v>Werner</v>
      </c>
      <c r="C34" s="49">
        <v>3261</v>
      </c>
      <c r="D34" s="2">
        <f>VLOOKUP($C34,Ergebnisliste!$B$1:$L$222,5,FALSE)</f>
        <v>25</v>
      </c>
      <c r="E34" s="2">
        <f>VLOOKUP($C34,Ergebnisliste!$B$1:$L$222,6,FALSE)</f>
        <v>33</v>
      </c>
      <c r="F34" s="2">
        <f>VLOOKUP($C34,Ergebnisliste!$B$1:$L$222,7,FALSE)</f>
        <v>26</v>
      </c>
      <c r="G34" s="2">
        <f>VLOOKUP($C34,Ergebnisliste!$B$1:$L$222,8,FALSE)</f>
        <v>27</v>
      </c>
      <c r="H34" s="2"/>
      <c r="I34" s="31">
        <f>SUM(D34:H34)</f>
        <v>111</v>
      </c>
      <c r="J34" s="83"/>
    </row>
    <row r="35" spans="1:10" ht="17.399999999999999" x14ac:dyDescent="0.3">
      <c r="A35" s="21" t="str">
        <f>VLOOKUP($C35,Ergebnisliste!$B$1:$L$222,2,FALSE)</f>
        <v>Müller</v>
      </c>
      <c r="B35" s="21" t="str">
        <f>VLOOKUP($C35,Ergebnisliste!$B$1:$L$222,3,FALSE)</f>
        <v>Wolfgang</v>
      </c>
      <c r="C35" s="49">
        <v>18367</v>
      </c>
      <c r="D35" s="2">
        <f>VLOOKUP($C35,Ergebnisliste!$B$1:$L$222,5,FALSE)</f>
        <v>30</v>
      </c>
      <c r="E35" s="2">
        <f>VLOOKUP($C35,Ergebnisliste!$B$1:$L$222,6,FALSE)</f>
        <v>21</v>
      </c>
      <c r="F35" s="2">
        <f>VLOOKUP($C35,Ergebnisliste!$B$1:$L$222,7,FALSE)</f>
        <v>30</v>
      </c>
      <c r="G35" s="2">
        <f>VLOOKUP($C35,Ergebnisliste!$B$1:$L$222,8,FALSE)</f>
        <v>30</v>
      </c>
      <c r="H35" s="2"/>
      <c r="I35" s="31">
        <f>SUM(D35:H35)</f>
        <v>111</v>
      </c>
      <c r="J35" s="83"/>
    </row>
    <row r="36" spans="1:10" ht="18" thickBot="1" x14ac:dyDescent="0.35">
      <c r="A36" s="21" t="str">
        <f>VLOOKUP($C36,Ergebnisliste!$B$1:$L$222,2,FALSE)</f>
        <v>Prediger</v>
      </c>
      <c r="B36" s="21" t="str">
        <f>VLOOKUP($C36,Ergebnisliste!$B$1:$L$222,3,FALSE)</f>
        <v>Lars</v>
      </c>
      <c r="C36" s="49">
        <v>66608</v>
      </c>
      <c r="D36" s="2">
        <f>VLOOKUP($C36,Ergebnisliste!$B$1:$L$222,5,FALSE)</f>
        <v>23</v>
      </c>
      <c r="E36" s="2">
        <f>VLOOKUP($C36,Ergebnisliste!$B$1:$L$222,6,FALSE)</f>
        <v>25</v>
      </c>
      <c r="F36" s="2">
        <f>VLOOKUP($C36,Ergebnisliste!$B$1:$L$222,7,FALSE)</f>
        <v>26</v>
      </c>
      <c r="G36" s="2">
        <f>VLOOKUP($C36,Ergebnisliste!$B$1:$L$222,8,FALSE)</f>
        <v>22</v>
      </c>
      <c r="H36" s="2"/>
      <c r="I36" s="31">
        <f>SUM(D36:H36)</f>
        <v>96</v>
      </c>
      <c r="J36" s="83"/>
    </row>
    <row r="37" spans="1:10" ht="16.2" thickBot="1" x14ac:dyDescent="0.35">
      <c r="D37" s="32">
        <f t="shared" ref="D37:I37" si="4">SUM(D33:D36)</f>
        <v>104</v>
      </c>
      <c r="E37" s="33">
        <f t="shared" si="4"/>
        <v>103</v>
      </c>
      <c r="F37" s="33">
        <f t="shared" si="4"/>
        <v>105</v>
      </c>
      <c r="G37" s="33">
        <f t="shared" si="4"/>
        <v>107</v>
      </c>
      <c r="H37" s="33">
        <f t="shared" si="4"/>
        <v>0</v>
      </c>
      <c r="I37" s="34">
        <f t="shared" si="4"/>
        <v>419</v>
      </c>
      <c r="J37" s="83"/>
    </row>
    <row r="38" spans="1:10" ht="15" thickBot="1" x14ac:dyDescent="0.35">
      <c r="J38" s="35"/>
    </row>
    <row r="39" spans="1:10" ht="18" thickBot="1" x14ac:dyDescent="0.35">
      <c r="A39" s="84" t="s">
        <v>267</v>
      </c>
      <c r="B39" s="85"/>
      <c r="C39" s="85"/>
      <c r="D39" s="85"/>
      <c r="E39" s="85"/>
      <c r="F39" s="85"/>
      <c r="G39" s="85"/>
      <c r="H39" s="85"/>
      <c r="I39" s="86"/>
      <c r="J39" s="83" t="s">
        <v>24</v>
      </c>
    </row>
    <row r="40" spans="1:10" ht="17.399999999999999" x14ac:dyDescent="0.3">
      <c r="A40" s="21" t="str">
        <f>VLOOKUP($C40,Ergebnisliste!$B$1:$L$222,2,FALSE)</f>
        <v>Barnstorf</v>
      </c>
      <c r="B40" s="21" t="str">
        <f>VLOOKUP($C40,Ergebnisliste!$B$1:$L$222,3,FALSE)</f>
        <v>Hermann</v>
      </c>
      <c r="C40" s="49">
        <v>66068</v>
      </c>
      <c r="D40" s="2">
        <f>VLOOKUP($C40,Ergebnisliste!$B$1:$L$222,5,FALSE)</f>
        <v>32</v>
      </c>
      <c r="E40" s="2">
        <f>VLOOKUP($C40,Ergebnisliste!$B$1:$L$222,6,FALSE)</f>
        <v>25</v>
      </c>
      <c r="F40" s="2">
        <f>VLOOKUP($C40,Ergebnisliste!$B$1:$L$222,7,FALSE)</f>
        <v>25</v>
      </c>
      <c r="G40" s="2">
        <f>VLOOKUP($C40,Ergebnisliste!$B$1:$L$222,8,FALSE)</f>
        <v>24</v>
      </c>
      <c r="H40" s="2"/>
      <c r="I40" s="30">
        <f>SUM(D40:H40)</f>
        <v>106</v>
      </c>
      <c r="J40" s="83"/>
    </row>
    <row r="41" spans="1:10" ht="17.399999999999999" x14ac:dyDescent="0.3">
      <c r="A41" s="21" t="str">
        <f>VLOOKUP($C41,Ergebnisliste!$B$1:$L$222,2,FALSE)</f>
        <v>Jahrmärker</v>
      </c>
      <c r="B41" s="21" t="str">
        <f>VLOOKUP($C41,Ergebnisliste!$B$1:$L$222,3,FALSE)</f>
        <v>Uta</v>
      </c>
      <c r="C41" s="49">
        <v>44499</v>
      </c>
      <c r="D41" s="2">
        <f>VLOOKUP($C41,Ergebnisliste!$B$1:$L$222,5,FALSE)</f>
        <v>28</v>
      </c>
      <c r="E41" s="2">
        <f>VLOOKUP($C41,Ergebnisliste!$B$1:$L$222,6,FALSE)</f>
        <v>27</v>
      </c>
      <c r="F41" s="2">
        <f>VLOOKUP($C41,Ergebnisliste!$B$1:$L$222,7,FALSE)</f>
        <v>22</v>
      </c>
      <c r="G41" s="2">
        <f>VLOOKUP($C41,Ergebnisliste!$B$1:$L$222,8,FALSE)</f>
        <v>25</v>
      </c>
      <c r="H41" s="2"/>
      <c r="I41" s="31">
        <f>SUM(D41:H41)</f>
        <v>102</v>
      </c>
      <c r="J41" s="83"/>
    </row>
    <row r="42" spans="1:10" ht="17.399999999999999" x14ac:dyDescent="0.3">
      <c r="A42" s="21" t="str">
        <f>VLOOKUP($C42,Ergebnisliste!$B$1:$L$222,2,FALSE)</f>
        <v>Rotermund</v>
      </c>
      <c r="B42" s="21" t="str">
        <f>VLOOKUP($C42,Ergebnisliste!$B$1:$L$222,3,FALSE)</f>
        <v>Jürgen</v>
      </c>
      <c r="C42" s="49">
        <v>38248</v>
      </c>
      <c r="D42" s="2">
        <f>VLOOKUP($C42,Ergebnisliste!$B$1:$L$222,5,FALSE)</f>
        <v>25</v>
      </c>
      <c r="E42" s="2">
        <f>VLOOKUP($C42,Ergebnisliste!$B$1:$L$222,6,FALSE)</f>
        <v>27</v>
      </c>
      <c r="F42" s="2">
        <f>VLOOKUP($C42,Ergebnisliste!$B$1:$L$222,7,FALSE)</f>
        <v>24</v>
      </c>
      <c r="G42" s="2">
        <f>VLOOKUP($C42,Ergebnisliste!$B$1:$L$222,8,FALSE)</f>
        <v>21</v>
      </c>
      <c r="H42" s="2"/>
      <c r="I42" s="31">
        <f>SUM(D42:H42)</f>
        <v>97</v>
      </c>
      <c r="J42" s="83"/>
    </row>
    <row r="43" spans="1:10" ht="18" thickBot="1" x14ac:dyDescent="0.35">
      <c r="A43" s="21" t="str">
        <f>VLOOKUP($C43,Ergebnisliste!$B$1:$L$222,2,FALSE)</f>
        <v>Schwankweiler</v>
      </c>
      <c r="B43" s="21" t="str">
        <f>VLOOKUP($C43,Ergebnisliste!$B$1:$L$222,3,FALSE)</f>
        <v>Erich</v>
      </c>
      <c r="C43" s="49">
        <v>6642</v>
      </c>
      <c r="D43" s="2">
        <f>VLOOKUP($C43,Ergebnisliste!$B$1:$L$222,5,FALSE)</f>
        <v>27</v>
      </c>
      <c r="E43" s="2">
        <f>VLOOKUP($C43,Ergebnisliste!$B$1:$L$222,6,FALSE)</f>
        <v>34</v>
      </c>
      <c r="F43" s="2">
        <f>VLOOKUP($C43,Ergebnisliste!$B$1:$L$222,7,FALSE)</f>
        <v>31</v>
      </c>
      <c r="G43" s="2">
        <f>VLOOKUP($C43,Ergebnisliste!$B$1:$L$222,8,FALSE)</f>
        <v>37</v>
      </c>
      <c r="H43" s="2"/>
      <c r="I43" s="31">
        <f>SUM(D43:H43)</f>
        <v>129</v>
      </c>
      <c r="J43" s="83"/>
    </row>
    <row r="44" spans="1:10" ht="16.2" thickBot="1" x14ac:dyDescent="0.35">
      <c r="A44" s="35"/>
      <c r="D44" s="32">
        <f t="shared" ref="D44:I44" si="5">SUM(D40:D43)</f>
        <v>112</v>
      </c>
      <c r="E44" s="33">
        <f t="shared" si="5"/>
        <v>113</v>
      </c>
      <c r="F44" s="33">
        <f t="shared" si="5"/>
        <v>102</v>
      </c>
      <c r="G44" s="33">
        <f t="shared" si="5"/>
        <v>107</v>
      </c>
      <c r="H44" s="33">
        <f t="shared" si="5"/>
        <v>0</v>
      </c>
      <c r="I44" s="34">
        <f t="shared" si="5"/>
        <v>434</v>
      </c>
      <c r="J44" s="83"/>
    </row>
    <row r="45" spans="1:10" ht="15" thickBot="1" x14ac:dyDescent="0.35"/>
    <row r="46" spans="1:10" ht="18" thickBot="1" x14ac:dyDescent="0.35">
      <c r="A46" s="84" t="s">
        <v>269</v>
      </c>
      <c r="B46" s="85"/>
      <c r="C46" s="85"/>
      <c r="D46" s="85"/>
      <c r="E46" s="85"/>
      <c r="F46" s="85"/>
      <c r="G46" s="85"/>
      <c r="H46" s="85"/>
      <c r="I46" s="86"/>
      <c r="J46" s="83" t="s">
        <v>25</v>
      </c>
    </row>
    <row r="47" spans="1:10" ht="17.399999999999999" x14ac:dyDescent="0.3">
      <c r="A47" s="21" t="str">
        <f>VLOOKUP($C47,Ergebnisliste!$B$1:$L$222,2,FALSE)</f>
        <v>Beyer</v>
      </c>
      <c r="B47" s="21" t="str">
        <f>VLOOKUP($C47,Ergebnisliste!$B$1:$L$222,3,FALSE)</f>
        <v>Lukas</v>
      </c>
      <c r="C47" s="49">
        <v>67193</v>
      </c>
      <c r="D47" s="2">
        <f>VLOOKUP($C47,Ergebnisliste!$B$1:$L$222,5,FALSE)</f>
        <v>36</v>
      </c>
      <c r="E47" s="2">
        <f>VLOOKUP($C47,Ergebnisliste!$B$1:$L$222,6,FALSE)</f>
        <v>31</v>
      </c>
      <c r="F47" s="2">
        <f>VLOOKUP($C47,Ergebnisliste!$B$1:$L$222,7,FALSE)</f>
        <v>26</v>
      </c>
      <c r="G47" s="2">
        <f>VLOOKUP($C47,Ergebnisliste!$B$1:$L$222,8,FALSE)</f>
        <v>25</v>
      </c>
      <c r="H47" s="2"/>
      <c r="I47" s="30">
        <f>SUM(D47:H47)</f>
        <v>118</v>
      </c>
      <c r="J47" s="83"/>
    </row>
    <row r="48" spans="1:10" ht="17.399999999999999" x14ac:dyDescent="0.3">
      <c r="A48" s="21" t="str">
        <f>VLOOKUP($C48,Ergebnisliste!$B$1:$L$222,2,FALSE)</f>
        <v>Haase</v>
      </c>
      <c r="B48" s="21" t="str">
        <f>VLOOKUP($C48,Ergebnisliste!$B$1:$L$222,3,FALSE)</f>
        <v>Guido</v>
      </c>
      <c r="C48" s="49">
        <v>41960</v>
      </c>
      <c r="D48" s="2">
        <f>VLOOKUP($C48,Ergebnisliste!$B$1:$L$222,5,FALSE)</f>
        <v>28</v>
      </c>
      <c r="E48" s="2">
        <f>VLOOKUP($C48,Ergebnisliste!$B$1:$L$222,6,FALSE)</f>
        <v>25</v>
      </c>
      <c r="F48" s="2">
        <f>VLOOKUP($C48,Ergebnisliste!$B$1:$L$222,7,FALSE)</f>
        <v>25</v>
      </c>
      <c r="G48" s="2">
        <f>VLOOKUP($C48,Ergebnisliste!$B$1:$L$222,8,FALSE)</f>
        <v>29</v>
      </c>
      <c r="H48" s="2"/>
      <c r="I48" s="31">
        <f>SUM(D48:H48)</f>
        <v>107</v>
      </c>
      <c r="J48" s="83"/>
    </row>
    <row r="49" spans="1:10" ht="17.399999999999999" x14ac:dyDescent="0.3">
      <c r="A49" s="21" t="str">
        <f>VLOOKUP($C49,Ergebnisliste!$B$1:$L$222,2,FALSE)</f>
        <v>Hackenberg</v>
      </c>
      <c r="B49" s="21" t="str">
        <f>VLOOKUP($C49,Ergebnisliste!$B$1:$L$222,3,FALSE)</f>
        <v>Günter</v>
      </c>
      <c r="C49" s="49">
        <v>37074</v>
      </c>
      <c r="D49" s="2">
        <f>VLOOKUP($C49,Ergebnisliste!$B$1:$L$222,5,FALSE)</f>
        <v>27</v>
      </c>
      <c r="E49" s="2">
        <f>VLOOKUP($C49,Ergebnisliste!$B$1:$L$222,6,FALSE)</f>
        <v>32</v>
      </c>
      <c r="F49" s="2">
        <f>VLOOKUP($C49,Ergebnisliste!$B$1:$L$222,7,FALSE)</f>
        <v>25</v>
      </c>
      <c r="G49" s="2">
        <f>VLOOKUP($C49,Ergebnisliste!$B$1:$L$222,8,FALSE)</f>
        <v>28</v>
      </c>
      <c r="H49" s="2"/>
      <c r="I49" s="31">
        <f>SUM(D49:H49)</f>
        <v>112</v>
      </c>
      <c r="J49" s="83"/>
    </row>
    <row r="50" spans="1:10" ht="18" thickBot="1" x14ac:dyDescent="0.35">
      <c r="A50" s="21" t="str">
        <f>VLOOKUP($C50,Ergebnisliste!$B$1:$L$222,2,FALSE)</f>
        <v>Schäfer</v>
      </c>
      <c r="B50" s="21" t="str">
        <f>VLOOKUP($C50,Ergebnisliste!$B$1:$L$222,3,FALSE)</f>
        <v>Norbert</v>
      </c>
      <c r="C50" s="49">
        <v>1814</v>
      </c>
      <c r="D50" s="2">
        <f>VLOOKUP($C50,Ergebnisliste!$B$1:$L$222,5,FALSE)</f>
        <v>28</v>
      </c>
      <c r="E50" s="2">
        <f>VLOOKUP($C50,Ergebnisliste!$B$1:$L$222,6,FALSE)</f>
        <v>32</v>
      </c>
      <c r="F50" s="2">
        <f>VLOOKUP($C50,Ergebnisliste!$B$1:$L$222,7,FALSE)</f>
        <v>29</v>
      </c>
      <c r="G50" s="2">
        <f>VLOOKUP($C50,Ergebnisliste!$B$1:$L$222,8,FALSE)</f>
        <v>28</v>
      </c>
      <c r="H50" s="2"/>
      <c r="I50" s="31">
        <f>SUM(D50:H50)</f>
        <v>117</v>
      </c>
      <c r="J50" s="83"/>
    </row>
    <row r="51" spans="1:10" ht="16.2" thickBot="1" x14ac:dyDescent="0.35">
      <c r="A51" s="35"/>
      <c r="D51" s="32">
        <f t="shared" ref="D51:I51" si="6">SUM(D47:D50)</f>
        <v>119</v>
      </c>
      <c r="E51" s="33">
        <f t="shared" si="6"/>
        <v>120</v>
      </c>
      <c r="F51" s="33">
        <f t="shared" si="6"/>
        <v>105</v>
      </c>
      <c r="G51" s="33">
        <f t="shared" si="6"/>
        <v>110</v>
      </c>
      <c r="H51" s="33">
        <f t="shared" si="6"/>
        <v>0</v>
      </c>
      <c r="I51" s="34">
        <f t="shared" si="6"/>
        <v>454</v>
      </c>
      <c r="J51" s="83"/>
    </row>
    <row r="52" spans="1:10" ht="15" thickBot="1" x14ac:dyDescent="0.35">
      <c r="A52" s="35"/>
      <c r="D52" s="35"/>
      <c r="E52" s="35"/>
      <c r="F52" s="35"/>
      <c r="G52" s="35"/>
      <c r="I52" s="35"/>
      <c r="J52" s="35"/>
    </row>
    <row r="53" spans="1:10" ht="18" customHeight="1" thickBot="1" x14ac:dyDescent="0.35">
      <c r="A53" s="84" t="s">
        <v>277</v>
      </c>
      <c r="B53" s="85"/>
      <c r="C53" s="85"/>
      <c r="D53" s="85"/>
      <c r="E53" s="85"/>
      <c r="F53" s="85"/>
      <c r="G53" s="85"/>
      <c r="H53" s="85"/>
      <c r="I53" s="86"/>
      <c r="J53" s="83" t="s">
        <v>26</v>
      </c>
    </row>
    <row r="54" spans="1:10" ht="17.399999999999999" customHeight="1" x14ac:dyDescent="0.3">
      <c r="A54" s="21" t="str">
        <f>VLOOKUP($C54,Ergebnisliste!$B$1:$L$222,2,FALSE)</f>
        <v>Beier</v>
      </c>
      <c r="B54" s="21" t="str">
        <f>VLOOKUP($C54,Ergebnisliste!$B$1:$L$222,3,FALSE)</f>
        <v>Christian</v>
      </c>
      <c r="C54" s="49">
        <v>66569</v>
      </c>
      <c r="D54" s="2">
        <f>VLOOKUP($C54,Ergebnisliste!$B$1:$L$222,5,FALSE)</f>
        <v>38</v>
      </c>
      <c r="E54" s="2">
        <f>VLOOKUP($C54,Ergebnisliste!$B$1:$L$222,6,FALSE)</f>
        <v>32</v>
      </c>
      <c r="F54" s="2">
        <f>VLOOKUP($C54,Ergebnisliste!$B$1:$L$222,7,FALSE)</f>
        <v>26</v>
      </c>
      <c r="G54" s="2">
        <f>VLOOKUP($C54,Ergebnisliste!$B$1:$L$222,8,FALSE)</f>
        <v>27</v>
      </c>
      <c r="H54" s="2"/>
      <c r="I54" s="30">
        <f>SUM(D54:H54)</f>
        <v>123</v>
      </c>
      <c r="J54" s="83"/>
    </row>
    <row r="55" spans="1:10" ht="17.399999999999999" customHeight="1" x14ac:dyDescent="0.3">
      <c r="A55" s="21" t="str">
        <f>VLOOKUP($C55,Ergebnisliste!$B$1:$L$222,2,FALSE)</f>
        <v>Reinicke</v>
      </c>
      <c r="B55" s="21" t="str">
        <f>VLOOKUP($C55,Ergebnisliste!$B$1:$L$222,3,FALSE)</f>
        <v>Michael</v>
      </c>
      <c r="C55" s="49">
        <v>42690</v>
      </c>
      <c r="D55" s="2">
        <f>VLOOKUP($C55,Ergebnisliste!$B$1:$L$222,5,FALSE)</f>
        <v>26</v>
      </c>
      <c r="E55" s="2">
        <f>VLOOKUP($C55,Ergebnisliste!$B$1:$L$222,6,FALSE)</f>
        <v>28</v>
      </c>
      <c r="F55" s="2">
        <f>VLOOKUP($C55,Ergebnisliste!$B$1:$L$222,7,FALSE)</f>
        <v>20</v>
      </c>
      <c r="G55" s="2">
        <f>VLOOKUP($C55,Ergebnisliste!$B$1:$L$222,8,FALSE)</f>
        <v>22</v>
      </c>
      <c r="H55" s="2"/>
      <c r="I55" s="31">
        <f>SUM(D55:H55)</f>
        <v>96</v>
      </c>
      <c r="J55" s="83"/>
    </row>
    <row r="56" spans="1:10" ht="17.399999999999999" customHeight="1" x14ac:dyDescent="0.3">
      <c r="A56" s="21" t="str">
        <f>VLOOKUP($C56,Ergebnisliste!$B$1:$L$222,2,FALSE)</f>
        <v>Schwarz</v>
      </c>
      <c r="B56" s="21" t="str">
        <f>VLOOKUP($C56,Ergebnisliste!$B$1:$L$222,3,FALSE)</f>
        <v>Detlef</v>
      </c>
      <c r="C56" s="49">
        <v>49255</v>
      </c>
      <c r="D56" s="2">
        <f>VLOOKUP($C56,Ergebnisliste!$B$1:$L$222,5,FALSE)</f>
        <v>35</v>
      </c>
      <c r="E56" s="2">
        <f>VLOOKUP($C56,Ergebnisliste!$B$1:$L$222,6,FALSE)</f>
        <v>33</v>
      </c>
      <c r="F56" s="2">
        <f>VLOOKUP($C56,Ergebnisliste!$B$1:$L$222,7,FALSE)</f>
        <v>31</v>
      </c>
      <c r="G56" s="2">
        <f>VLOOKUP($C56,Ergebnisliste!$B$1:$L$222,8,FALSE)</f>
        <v>27</v>
      </c>
      <c r="H56" s="2"/>
      <c r="I56" s="31">
        <f>SUM(D56:H56)</f>
        <v>126</v>
      </c>
      <c r="J56" s="83"/>
    </row>
    <row r="57" spans="1:10" ht="18" customHeight="1" thickBot="1" x14ac:dyDescent="0.35">
      <c r="A57" s="21" t="str">
        <f>VLOOKUP($C57,Ergebnisliste!$B$1:$L$222,2,FALSE)</f>
        <v>Woltmann</v>
      </c>
      <c r="B57" s="21" t="str">
        <f>VLOOKUP($C57,Ergebnisliste!$B$1:$L$222,3,FALSE)</f>
        <v>Fritz-Herbert</v>
      </c>
      <c r="C57" s="49">
        <v>33461</v>
      </c>
      <c r="D57" s="2">
        <f>VLOOKUP($C57,Ergebnisliste!$B$1:$L$222,5,FALSE)</f>
        <v>27</v>
      </c>
      <c r="E57" s="2">
        <f>VLOOKUP($C57,Ergebnisliste!$B$1:$L$222,6,FALSE)</f>
        <v>35</v>
      </c>
      <c r="F57" s="2">
        <f>VLOOKUP($C57,Ergebnisliste!$B$1:$L$222,7,FALSE)</f>
        <v>34</v>
      </c>
      <c r="G57" s="2">
        <f>VLOOKUP($C57,Ergebnisliste!$B$1:$L$222,8,FALSE)</f>
        <v>27</v>
      </c>
      <c r="H57" s="2"/>
      <c r="I57" s="31">
        <f>SUM(D57:H57)</f>
        <v>123</v>
      </c>
      <c r="J57" s="83"/>
    </row>
    <row r="58" spans="1:10" ht="16.2" customHeight="1" thickBot="1" x14ac:dyDescent="0.35">
      <c r="A58" s="35"/>
      <c r="D58" s="32">
        <f t="shared" ref="D58:I58" si="7">SUM(D54:D57)</f>
        <v>126</v>
      </c>
      <c r="E58" s="33">
        <f t="shared" si="7"/>
        <v>128</v>
      </c>
      <c r="F58" s="33">
        <f t="shared" si="7"/>
        <v>111</v>
      </c>
      <c r="G58" s="33">
        <f t="shared" si="7"/>
        <v>103</v>
      </c>
      <c r="H58" s="33">
        <f t="shared" si="7"/>
        <v>0</v>
      </c>
      <c r="I58" s="34">
        <f t="shared" si="7"/>
        <v>468</v>
      </c>
      <c r="J58" s="83"/>
    </row>
    <row r="59" spans="1:10" ht="15" thickBot="1" x14ac:dyDescent="0.35">
      <c r="A59" s="39"/>
      <c r="B59" s="39"/>
      <c r="C59" s="50"/>
      <c r="D59" s="39"/>
      <c r="E59" s="39"/>
      <c r="F59" s="39"/>
      <c r="G59" s="39"/>
      <c r="H59" s="39"/>
      <c r="I59" s="39"/>
    </row>
    <row r="60" spans="1:10" ht="18" thickBot="1" x14ac:dyDescent="0.35">
      <c r="A60" s="84" t="s">
        <v>270</v>
      </c>
      <c r="B60" s="85"/>
      <c r="C60" s="85"/>
      <c r="D60" s="85"/>
      <c r="E60" s="85"/>
      <c r="F60" s="85"/>
      <c r="G60" s="85"/>
      <c r="H60" s="85"/>
      <c r="I60" s="86"/>
      <c r="J60" s="83" t="s">
        <v>27</v>
      </c>
    </row>
    <row r="61" spans="1:10" ht="17.399999999999999" x14ac:dyDescent="0.3">
      <c r="A61" s="21" t="str">
        <f>VLOOKUP($C61,Ergebnisliste!$B$1:$L$222,2,FALSE)</f>
        <v>Berthel-Nelles</v>
      </c>
      <c r="B61" s="21" t="str">
        <f>VLOOKUP($C61,Ergebnisliste!$B$1:$L$222,3,FALSE)</f>
        <v>Yvonne</v>
      </c>
      <c r="C61" s="49">
        <v>52088</v>
      </c>
      <c r="D61" s="2">
        <f>VLOOKUP($C61,Ergebnisliste!$B$1:$L$222,5,FALSE)</f>
        <v>37</v>
      </c>
      <c r="E61" s="2">
        <f>VLOOKUP($C61,Ergebnisliste!$B$1:$L$222,6,FALSE)</f>
        <v>27</v>
      </c>
      <c r="F61" s="2">
        <f>VLOOKUP($C61,Ergebnisliste!$B$1:$L$222,7,FALSE)</f>
        <v>34</v>
      </c>
      <c r="G61" s="2">
        <f>VLOOKUP($C61,Ergebnisliste!$B$1:$L$222,8,FALSE)</f>
        <v>27</v>
      </c>
      <c r="H61" s="2"/>
      <c r="I61" s="30">
        <f>SUM(D61:H61)</f>
        <v>125</v>
      </c>
      <c r="J61" s="83"/>
    </row>
    <row r="62" spans="1:10" ht="17.399999999999999" x14ac:dyDescent="0.3">
      <c r="A62" s="21" t="str">
        <f>VLOOKUP($C62,Ergebnisliste!$B$1:$L$222,2,FALSE)</f>
        <v>Freßmann</v>
      </c>
      <c r="B62" s="21" t="str">
        <f>VLOOKUP($C62,Ergebnisliste!$B$1:$L$222,3,FALSE)</f>
        <v>Rebecca</v>
      </c>
      <c r="C62" s="49">
        <v>37980</v>
      </c>
      <c r="D62" s="2">
        <f>VLOOKUP($C62,Ergebnisliste!$B$1:$L$222,5,FALSE)</f>
        <v>28</v>
      </c>
      <c r="E62" s="2">
        <f>VLOOKUP($C62,Ergebnisliste!$B$1:$L$222,6,FALSE)</f>
        <v>27</v>
      </c>
      <c r="F62" s="2">
        <f>VLOOKUP($C62,Ergebnisliste!$B$1:$L$222,7,FALSE)</f>
        <v>23</v>
      </c>
      <c r="G62" s="2">
        <f>VLOOKUP($C62,Ergebnisliste!$B$1:$L$222,8,FALSE)</f>
        <v>30</v>
      </c>
      <c r="H62" s="2"/>
      <c r="I62" s="31">
        <f>SUM(D62:H62)</f>
        <v>108</v>
      </c>
      <c r="J62" s="83"/>
    </row>
    <row r="63" spans="1:10" ht="17.399999999999999" x14ac:dyDescent="0.3">
      <c r="A63" s="21" t="str">
        <f>VLOOKUP($C63,Ergebnisliste!$B$1:$L$222,2,FALSE)</f>
        <v>Haase</v>
      </c>
      <c r="B63" s="21" t="str">
        <f>VLOOKUP($C63,Ergebnisliste!$B$1:$L$222,3,FALSE)</f>
        <v>Erika</v>
      </c>
      <c r="C63" s="49">
        <v>57344</v>
      </c>
      <c r="D63" s="2">
        <f>VLOOKUP($C63,Ergebnisliste!$B$1:$L$222,5,FALSE)</f>
        <v>31</v>
      </c>
      <c r="E63" s="2">
        <f>VLOOKUP($C63,Ergebnisliste!$B$1:$L$222,6,FALSE)</f>
        <v>34</v>
      </c>
      <c r="F63" s="2">
        <f>VLOOKUP($C63,Ergebnisliste!$B$1:$L$222,7,FALSE)</f>
        <v>30</v>
      </c>
      <c r="G63" s="2">
        <f>VLOOKUP($C63,Ergebnisliste!$B$1:$L$222,8,FALSE)</f>
        <v>30</v>
      </c>
      <c r="H63" s="2"/>
      <c r="I63" s="31">
        <f>SUM(D63:H63)</f>
        <v>125</v>
      </c>
      <c r="J63" s="83"/>
    </row>
    <row r="64" spans="1:10" ht="18" thickBot="1" x14ac:dyDescent="0.35">
      <c r="A64" s="21" t="str">
        <f>VLOOKUP($C64,Ergebnisliste!$B$1:$L$222,2,FALSE)</f>
        <v>Nelles</v>
      </c>
      <c r="B64" s="21" t="str">
        <f>VLOOKUP($C64,Ergebnisliste!$B$1:$L$222,3,FALSE)</f>
        <v>Benjamin</v>
      </c>
      <c r="C64" s="49">
        <v>66360</v>
      </c>
      <c r="D64" s="2">
        <f>VLOOKUP($C64,Ergebnisliste!$B$1:$L$222,5,FALSE)</f>
        <v>33</v>
      </c>
      <c r="E64" s="2">
        <f>VLOOKUP($C64,Ergebnisliste!$B$1:$L$222,6,FALSE)</f>
        <v>26</v>
      </c>
      <c r="F64" s="2">
        <f>VLOOKUP($C64,Ergebnisliste!$B$1:$L$222,7,FALSE)</f>
        <v>29</v>
      </c>
      <c r="G64" s="2">
        <f>VLOOKUP($C64,Ergebnisliste!$B$1:$L$222,8,FALSE)</f>
        <v>25</v>
      </c>
      <c r="H64" s="2"/>
      <c r="I64" s="31">
        <f>SUM(D64:H64)</f>
        <v>113</v>
      </c>
      <c r="J64" s="83"/>
    </row>
    <row r="65" spans="1:10" ht="16.2" thickBot="1" x14ac:dyDescent="0.35">
      <c r="A65" s="35"/>
      <c r="D65" s="32">
        <f t="shared" ref="D65:I65" si="8">SUM(D61:D64)</f>
        <v>129</v>
      </c>
      <c r="E65" s="33">
        <f t="shared" si="8"/>
        <v>114</v>
      </c>
      <c r="F65" s="33">
        <f t="shared" si="8"/>
        <v>116</v>
      </c>
      <c r="G65" s="33">
        <f t="shared" si="8"/>
        <v>112</v>
      </c>
      <c r="H65" s="33">
        <f t="shared" si="8"/>
        <v>0</v>
      </c>
      <c r="I65" s="34">
        <f t="shared" si="8"/>
        <v>471</v>
      </c>
      <c r="J65" s="83"/>
    </row>
    <row r="66" spans="1:10" ht="15" thickBot="1" x14ac:dyDescent="0.35">
      <c r="A66" s="39"/>
      <c r="B66" s="39"/>
      <c r="C66" s="50"/>
      <c r="D66" s="39"/>
      <c r="E66" s="39"/>
      <c r="F66" s="39"/>
      <c r="G66" s="39"/>
      <c r="H66" s="39"/>
      <c r="I66" s="39"/>
    </row>
    <row r="67" spans="1:10" ht="18" customHeight="1" thickBot="1" x14ac:dyDescent="0.35">
      <c r="A67" s="84" t="s">
        <v>19</v>
      </c>
      <c r="B67" s="85"/>
      <c r="C67" s="85"/>
      <c r="D67" s="85"/>
      <c r="E67" s="85"/>
      <c r="F67" s="85"/>
      <c r="G67" s="85"/>
      <c r="H67" s="85"/>
      <c r="I67" s="86"/>
      <c r="J67" s="83" t="s">
        <v>28</v>
      </c>
    </row>
    <row r="68" spans="1:10" ht="17.399999999999999" customHeight="1" x14ac:dyDescent="0.3">
      <c r="A68" s="21" t="str">
        <f>VLOOKUP($C68,Ergebnisliste!$B$1:$L$222,2,FALSE)</f>
        <v>Haubold</v>
      </c>
      <c r="B68" s="21" t="str">
        <f>VLOOKUP($C68,Ergebnisliste!$B$1:$L$222,3,FALSE)</f>
        <v>Uwe</v>
      </c>
      <c r="C68" s="49">
        <v>1541</v>
      </c>
      <c r="D68" s="2">
        <f>VLOOKUP($C68,Ergebnisliste!$B$1:$L$222,5,FALSE)</f>
        <v>28</v>
      </c>
      <c r="E68" s="2">
        <f>VLOOKUP($C68,Ergebnisliste!$B$1:$L$222,6,FALSE)</f>
        <v>32</v>
      </c>
      <c r="F68" s="2">
        <f>VLOOKUP($C68,Ergebnisliste!$B$1:$L$222,7,FALSE)</f>
        <v>30</v>
      </c>
      <c r="G68" s="2">
        <f>VLOOKUP($C68,Ergebnisliste!$B$1:$L$222,8,FALSE)</f>
        <v>24</v>
      </c>
      <c r="H68" s="2"/>
      <c r="I68" s="30">
        <f>SUM(D68:H68)</f>
        <v>114</v>
      </c>
      <c r="J68" s="83"/>
    </row>
    <row r="69" spans="1:10" ht="17.399999999999999" customHeight="1" x14ac:dyDescent="0.3">
      <c r="A69" s="21" t="str">
        <f>VLOOKUP($C69,Ergebnisliste!$B$1:$L$222,2,FALSE)</f>
        <v>Kubzda</v>
      </c>
      <c r="B69" s="21" t="str">
        <f>VLOOKUP($C69,Ergebnisliste!$B$1:$L$222,3,FALSE)</f>
        <v>Manfred</v>
      </c>
      <c r="C69" s="49">
        <v>66045</v>
      </c>
      <c r="D69" s="2">
        <f>VLOOKUP($C69,Ergebnisliste!$B$1:$L$222,5,FALSE)</f>
        <v>30</v>
      </c>
      <c r="E69" s="2">
        <f>VLOOKUP($C69,Ergebnisliste!$B$1:$L$222,6,FALSE)</f>
        <v>30</v>
      </c>
      <c r="F69" s="2">
        <f>VLOOKUP($C69,Ergebnisliste!$B$1:$L$222,7,FALSE)</f>
        <v>22</v>
      </c>
      <c r="G69" s="2">
        <f>VLOOKUP($C69,Ergebnisliste!$B$1:$L$222,8,FALSE)</f>
        <v>34</v>
      </c>
      <c r="H69" s="2"/>
      <c r="I69" s="31">
        <f>SUM(D69:H69)</f>
        <v>116</v>
      </c>
      <c r="J69" s="83"/>
    </row>
    <row r="70" spans="1:10" ht="17.399999999999999" customHeight="1" x14ac:dyDescent="0.3">
      <c r="A70" s="21" t="str">
        <f>VLOOKUP($C70,Ergebnisliste!$B$1:$L$222,2,FALSE)</f>
        <v>Kubzda</v>
      </c>
      <c r="B70" s="21" t="str">
        <f>VLOOKUP($C70,Ergebnisliste!$B$1:$L$222,3,FALSE)</f>
        <v>Elke</v>
      </c>
      <c r="C70" s="49">
        <v>66836</v>
      </c>
      <c r="D70" s="2">
        <f>VLOOKUP($C70,Ergebnisliste!$B$1:$L$222,5,FALSE)</f>
        <v>37</v>
      </c>
      <c r="E70" s="2">
        <f>VLOOKUP($C70,Ergebnisliste!$B$1:$L$222,6,FALSE)</f>
        <v>28</v>
      </c>
      <c r="F70" s="2">
        <f>VLOOKUP($C70,Ergebnisliste!$B$1:$L$222,7,FALSE)</f>
        <v>26</v>
      </c>
      <c r="G70" s="2">
        <f>VLOOKUP($C70,Ergebnisliste!$B$1:$L$222,8,FALSE)</f>
        <v>28</v>
      </c>
      <c r="H70" s="2"/>
      <c r="I70" s="31">
        <f>SUM(D70:H70)</f>
        <v>119</v>
      </c>
      <c r="J70" s="83"/>
    </row>
    <row r="71" spans="1:10" ht="18" customHeight="1" thickBot="1" x14ac:dyDescent="0.35">
      <c r="A71" s="21" t="str">
        <f>VLOOKUP($C71,Ergebnisliste!$B$1:$L$222,2,FALSE)</f>
        <v>Tiedke</v>
      </c>
      <c r="B71" s="21" t="str">
        <f>VLOOKUP($C71,Ergebnisliste!$B$1:$L$222,3,FALSE)</f>
        <v>Michael</v>
      </c>
      <c r="C71" s="49">
        <v>66788</v>
      </c>
      <c r="D71" s="2">
        <f>VLOOKUP($C71,Ergebnisliste!$B$1:$L$222,5,FALSE)</f>
        <v>37</v>
      </c>
      <c r="E71" s="2">
        <f>VLOOKUP($C71,Ergebnisliste!$B$1:$L$222,6,FALSE)</f>
        <v>28</v>
      </c>
      <c r="F71" s="2">
        <f>VLOOKUP($C71,Ergebnisliste!$B$1:$L$222,7,FALSE)</f>
        <v>27</v>
      </c>
      <c r="G71" s="2">
        <f>VLOOKUP($C71,Ergebnisliste!$B$1:$L$222,8,FALSE)</f>
        <v>40</v>
      </c>
      <c r="H71" s="2"/>
      <c r="I71" s="31">
        <f>SUM(D71:H71)</f>
        <v>132</v>
      </c>
      <c r="J71" s="83"/>
    </row>
    <row r="72" spans="1:10" ht="16.2" customHeight="1" thickBot="1" x14ac:dyDescent="0.35">
      <c r="A72" s="35"/>
      <c r="D72" s="32">
        <f t="shared" ref="D72:I72" si="9">SUM(D68:D71)</f>
        <v>132</v>
      </c>
      <c r="E72" s="33">
        <f t="shared" si="9"/>
        <v>118</v>
      </c>
      <c r="F72" s="33">
        <f t="shared" si="9"/>
        <v>105</v>
      </c>
      <c r="G72" s="33">
        <f t="shared" si="9"/>
        <v>126</v>
      </c>
      <c r="H72" s="33">
        <f t="shared" si="9"/>
        <v>0</v>
      </c>
      <c r="I72" s="34">
        <f t="shared" si="9"/>
        <v>481</v>
      </c>
      <c r="J72" s="83"/>
    </row>
    <row r="73" spans="1:10" x14ac:dyDescent="0.3">
      <c r="A73" s="39"/>
      <c r="B73" s="39"/>
      <c r="C73" s="50"/>
      <c r="D73" s="39"/>
      <c r="E73" s="39"/>
      <c r="F73" s="39"/>
      <c r="G73" s="39"/>
      <c r="H73" s="39"/>
      <c r="I73" s="39"/>
    </row>
    <row r="74" spans="1:10" x14ac:dyDescent="0.3">
      <c r="A74" s="39"/>
      <c r="B74" s="39"/>
      <c r="C74" s="50"/>
      <c r="D74" s="39"/>
      <c r="E74" s="39"/>
      <c r="F74" s="39"/>
      <c r="G74" s="39"/>
      <c r="H74" s="39"/>
      <c r="I74" s="39"/>
    </row>
    <row r="75" spans="1:10" x14ac:dyDescent="0.3">
      <c r="A75" s="39"/>
      <c r="B75" s="39"/>
      <c r="C75" s="50"/>
      <c r="D75" s="39"/>
      <c r="E75" s="39"/>
      <c r="F75" s="39"/>
      <c r="G75" s="39"/>
      <c r="H75" s="39"/>
      <c r="I75" s="39"/>
    </row>
    <row r="76" spans="1:10" x14ac:dyDescent="0.3">
      <c r="A76" s="39"/>
      <c r="B76" s="39"/>
      <c r="C76" s="50"/>
      <c r="D76" s="39"/>
      <c r="E76" s="39"/>
      <c r="F76" s="39"/>
      <c r="G76" s="39"/>
      <c r="H76" s="39"/>
      <c r="I76" s="39"/>
    </row>
    <row r="77" spans="1:10" x14ac:dyDescent="0.3">
      <c r="A77" s="39"/>
      <c r="B77" s="39"/>
      <c r="C77" s="50"/>
      <c r="D77" s="39"/>
      <c r="E77" s="39"/>
      <c r="F77" s="39"/>
      <c r="G77" s="39"/>
      <c r="H77" s="39"/>
      <c r="I77" s="39"/>
    </row>
    <row r="78" spans="1:10" x14ac:dyDescent="0.3">
      <c r="A78" s="39"/>
      <c r="B78" s="39"/>
      <c r="C78" s="50"/>
      <c r="D78" s="39"/>
      <c r="E78" s="39"/>
      <c r="F78" s="39"/>
      <c r="G78" s="39"/>
      <c r="H78" s="39"/>
      <c r="I78" s="39"/>
    </row>
    <row r="79" spans="1:10" x14ac:dyDescent="0.3">
      <c r="A79" s="39"/>
      <c r="B79" s="39"/>
      <c r="C79" s="50"/>
      <c r="D79" s="39"/>
      <c r="E79" s="39"/>
      <c r="F79" s="39"/>
      <c r="G79" s="39"/>
      <c r="H79" s="39"/>
      <c r="I79" s="39"/>
    </row>
    <row r="80" spans="1:10" x14ac:dyDescent="0.3">
      <c r="A80" s="39"/>
      <c r="B80" s="39"/>
      <c r="C80" s="50"/>
      <c r="D80" s="39"/>
      <c r="E80" s="39"/>
      <c r="F80" s="39"/>
      <c r="G80" s="39"/>
      <c r="H80" s="39"/>
      <c r="I80" s="39"/>
    </row>
    <row r="81" spans="1:9" x14ac:dyDescent="0.3">
      <c r="A81" s="39"/>
      <c r="B81" s="39"/>
      <c r="C81" s="50"/>
      <c r="D81" s="39"/>
      <c r="E81" s="39"/>
      <c r="F81" s="39"/>
      <c r="G81" s="39"/>
      <c r="H81" s="39"/>
      <c r="I81" s="39"/>
    </row>
    <row r="82" spans="1:9" x14ac:dyDescent="0.3">
      <c r="A82" s="39"/>
      <c r="B82" s="39"/>
      <c r="C82" s="50"/>
      <c r="D82" s="39"/>
      <c r="E82" s="39"/>
      <c r="F82" s="39"/>
      <c r="G82" s="39"/>
      <c r="H82" s="39"/>
      <c r="I82" s="39"/>
    </row>
    <row r="83" spans="1:9" x14ac:dyDescent="0.3">
      <c r="A83" s="39"/>
      <c r="B83" s="39"/>
      <c r="C83" s="50"/>
      <c r="D83" s="39"/>
      <c r="E83" s="39"/>
      <c r="F83" s="39"/>
      <c r="G83" s="39"/>
      <c r="H83" s="39"/>
      <c r="I83" s="39"/>
    </row>
    <row r="84" spans="1:9" x14ac:dyDescent="0.3">
      <c r="A84" s="39"/>
      <c r="B84" s="39"/>
      <c r="C84" s="50"/>
      <c r="D84" s="39"/>
      <c r="E84" s="39"/>
      <c r="F84" s="39"/>
      <c r="G84" s="39"/>
      <c r="H84" s="39"/>
      <c r="I84" s="39"/>
    </row>
    <row r="85" spans="1:9" x14ac:dyDescent="0.3">
      <c r="A85" s="39"/>
      <c r="B85" s="39"/>
      <c r="C85" s="50"/>
      <c r="D85" s="39"/>
      <c r="E85" s="39"/>
      <c r="F85" s="39"/>
      <c r="G85" s="39"/>
      <c r="H85" s="39"/>
      <c r="I85" s="39"/>
    </row>
    <row r="86" spans="1:9" x14ac:dyDescent="0.3">
      <c r="A86" s="39"/>
      <c r="B86" s="39"/>
      <c r="C86" s="50"/>
      <c r="D86" s="39"/>
      <c r="E86" s="39"/>
      <c r="F86" s="39"/>
      <c r="G86" s="39"/>
      <c r="H86" s="39"/>
      <c r="I86" s="39"/>
    </row>
    <row r="87" spans="1:9" x14ac:dyDescent="0.3">
      <c r="A87" s="39"/>
      <c r="B87" s="39"/>
      <c r="C87" s="50"/>
      <c r="D87" s="39"/>
      <c r="E87" s="39"/>
      <c r="F87" s="39"/>
      <c r="G87" s="39"/>
      <c r="H87" s="39"/>
      <c r="I87" s="39"/>
    </row>
    <row r="88" spans="1:9" x14ac:dyDescent="0.3">
      <c r="A88" s="39"/>
      <c r="B88" s="39"/>
      <c r="C88" s="50"/>
      <c r="D88" s="39"/>
      <c r="E88" s="39"/>
      <c r="F88" s="39"/>
      <c r="G88" s="39"/>
      <c r="H88" s="39"/>
      <c r="I88" s="39"/>
    </row>
    <row r="89" spans="1:9" x14ac:dyDescent="0.3">
      <c r="A89" s="39"/>
      <c r="B89" s="39"/>
      <c r="C89" s="50"/>
      <c r="D89" s="39"/>
      <c r="E89" s="39"/>
      <c r="F89" s="39"/>
      <c r="G89" s="39"/>
      <c r="H89" s="39"/>
      <c r="I89" s="39"/>
    </row>
    <row r="90" spans="1:9" x14ac:dyDescent="0.3">
      <c r="A90" s="39"/>
      <c r="B90" s="39"/>
      <c r="C90" s="50"/>
      <c r="D90" s="39"/>
      <c r="E90" s="39"/>
      <c r="F90" s="39"/>
      <c r="G90" s="39"/>
      <c r="H90" s="39"/>
      <c r="I90" s="39"/>
    </row>
    <row r="91" spans="1:9" x14ac:dyDescent="0.3">
      <c r="A91" s="39"/>
      <c r="B91" s="39"/>
      <c r="C91" s="50"/>
      <c r="D91" s="39"/>
      <c r="E91" s="39"/>
      <c r="F91" s="39"/>
      <c r="G91" s="39"/>
      <c r="H91" s="39"/>
      <c r="I91" s="39"/>
    </row>
    <row r="92" spans="1:9" x14ac:dyDescent="0.3">
      <c r="A92" s="39"/>
      <c r="B92" s="39"/>
      <c r="C92" s="50"/>
      <c r="D92" s="39"/>
      <c r="E92" s="39"/>
      <c r="F92" s="39"/>
      <c r="G92" s="39"/>
      <c r="H92" s="39"/>
      <c r="I92" s="39"/>
    </row>
    <row r="93" spans="1:9" x14ac:dyDescent="0.3">
      <c r="A93" s="39"/>
      <c r="B93" s="39"/>
      <c r="C93" s="50"/>
      <c r="D93" s="39"/>
      <c r="E93" s="39"/>
      <c r="F93" s="39"/>
      <c r="G93" s="39"/>
      <c r="H93" s="39"/>
      <c r="I93" s="39"/>
    </row>
    <row r="94" spans="1:9" x14ac:dyDescent="0.3">
      <c r="A94" s="39"/>
      <c r="B94" s="39"/>
      <c r="C94" s="50"/>
      <c r="D94" s="39"/>
      <c r="E94" s="39"/>
      <c r="F94" s="39"/>
      <c r="G94" s="39"/>
      <c r="H94" s="39"/>
      <c r="I94" s="39"/>
    </row>
    <row r="95" spans="1:9" x14ac:dyDescent="0.3">
      <c r="A95" s="39"/>
      <c r="B95" s="39"/>
      <c r="C95" s="50"/>
      <c r="D95" s="39"/>
      <c r="E95" s="39"/>
      <c r="F95" s="39"/>
      <c r="G95" s="39"/>
      <c r="H95" s="39"/>
      <c r="I95" s="39"/>
    </row>
    <row r="96" spans="1:9" x14ac:dyDescent="0.3">
      <c r="A96" s="39"/>
      <c r="B96" s="39"/>
      <c r="C96" s="50"/>
      <c r="D96" s="39"/>
      <c r="E96" s="39"/>
      <c r="F96" s="39"/>
      <c r="G96" s="39"/>
      <c r="H96" s="39"/>
      <c r="I96" s="39"/>
    </row>
    <row r="97" spans="1:9" x14ac:dyDescent="0.3">
      <c r="A97" s="39"/>
      <c r="B97" s="39"/>
      <c r="C97" s="50"/>
      <c r="D97" s="39"/>
      <c r="E97" s="39"/>
      <c r="F97" s="39"/>
      <c r="G97" s="39"/>
      <c r="H97" s="39"/>
      <c r="I97" s="39"/>
    </row>
    <row r="98" spans="1:9" x14ac:dyDescent="0.3">
      <c r="A98" s="39"/>
      <c r="B98" s="39"/>
      <c r="C98" s="50"/>
      <c r="D98" s="39"/>
      <c r="E98" s="39"/>
      <c r="F98" s="39"/>
      <c r="G98" s="39"/>
      <c r="H98" s="39"/>
      <c r="I98" s="39"/>
    </row>
    <row r="99" spans="1:9" x14ac:dyDescent="0.3">
      <c r="A99" s="39"/>
      <c r="B99" s="39"/>
      <c r="C99" s="50"/>
      <c r="D99" s="39"/>
      <c r="E99" s="39"/>
      <c r="F99" s="39"/>
      <c r="G99" s="39"/>
      <c r="H99" s="39"/>
      <c r="I99" s="39"/>
    </row>
    <row r="100" spans="1:9" x14ac:dyDescent="0.3">
      <c r="A100" s="39"/>
      <c r="B100" s="39"/>
      <c r="C100" s="50"/>
      <c r="D100" s="39"/>
      <c r="E100" s="39"/>
      <c r="F100" s="39"/>
      <c r="G100" s="39"/>
      <c r="H100" s="39"/>
      <c r="I100" s="39"/>
    </row>
    <row r="101" spans="1:9" x14ac:dyDescent="0.3">
      <c r="A101" s="39"/>
      <c r="B101" s="39"/>
      <c r="C101" s="50"/>
      <c r="D101" s="39"/>
      <c r="E101" s="39"/>
      <c r="F101" s="39"/>
      <c r="G101" s="39"/>
      <c r="H101" s="39"/>
      <c r="I101" s="39"/>
    </row>
    <row r="102" spans="1:9" x14ac:dyDescent="0.3">
      <c r="A102" s="39"/>
      <c r="B102" s="39"/>
      <c r="C102" s="50"/>
      <c r="D102" s="39"/>
      <c r="E102" s="39"/>
      <c r="F102" s="39"/>
      <c r="G102" s="39"/>
      <c r="H102" s="39"/>
      <c r="I102" s="39"/>
    </row>
    <row r="103" spans="1:9" x14ac:dyDescent="0.3">
      <c r="A103" s="39"/>
      <c r="B103" s="39"/>
      <c r="C103" s="50"/>
      <c r="D103" s="39"/>
      <c r="E103" s="39"/>
      <c r="F103" s="39"/>
      <c r="G103" s="39"/>
      <c r="H103" s="39"/>
      <c r="I103" s="39"/>
    </row>
    <row r="104" spans="1:9" x14ac:dyDescent="0.3">
      <c r="A104" s="39"/>
      <c r="B104" s="39"/>
      <c r="C104" s="50"/>
      <c r="D104" s="39"/>
      <c r="E104" s="39"/>
      <c r="F104" s="39"/>
      <c r="G104" s="39"/>
      <c r="H104" s="39"/>
      <c r="I104" s="39"/>
    </row>
    <row r="105" spans="1:9" x14ac:dyDescent="0.3">
      <c r="A105" s="39"/>
      <c r="B105" s="39"/>
      <c r="C105" s="50"/>
      <c r="D105" s="39"/>
      <c r="E105" s="39"/>
      <c r="F105" s="39"/>
      <c r="G105" s="39"/>
      <c r="H105" s="39"/>
      <c r="I105" s="39"/>
    </row>
    <row r="106" spans="1:9" x14ac:dyDescent="0.3">
      <c r="A106" s="39"/>
      <c r="B106" s="39"/>
      <c r="C106" s="50"/>
      <c r="D106" s="39"/>
      <c r="E106" s="39"/>
      <c r="F106" s="39"/>
      <c r="G106" s="39"/>
      <c r="H106" s="39"/>
      <c r="I106" s="39"/>
    </row>
    <row r="107" spans="1:9" x14ac:dyDescent="0.3">
      <c r="A107" s="39"/>
      <c r="B107" s="39"/>
      <c r="C107" s="50"/>
      <c r="D107" s="39"/>
      <c r="E107" s="39"/>
      <c r="F107" s="39"/>
      <c r="G107" s="39"/>
      <c r="H107" s="39"/>
      <c r="I107" s="39"/>
    </row>
    <row r="108" spans="1:9" x14ac:dyDescent="0.3">
      <c r="A108" s="39"/>
      <c r="B108" s="39"/>
      <c r="C108" s="50"/>
      <c r="D108" s="39"/>
      <c r="E108" s="39"/>
      <c r="F108" s="39"/>
      <c r="G108" s="39"/>
      <c r="H108" s="39"/>
      <c r="I108" s="39"/>
    </row>
    <row r="109" spans="1:9" x14ac:dyDescent="0.3">
      <c r="A109" s="39"/>
      <c r="B109" s="39"/>
      <c r="C109" s="50"/>
      <c r="D109" s="39"/>
      <c r="E109" s="39"/>
      <c r="F109" s="39"/>
      <c r="G109" s="39"/>
      <c r="H109" s="39"/>
      <c r="I109" s="39"/>
    </row>
    <row r="110" spans="1:9" x14ac:dyDescent="0.3">
      <c r="A110" s="39"/>
      <c r="B110" s="39"/>
      <c r="C110" s="50"/>
      <c r="D110" s="39"/>
      <c r="E110" s="39"/>
      <c r="F110" s="39"/>
      <c r="G110" s="39"/>
      <c r="H110" s="39"/>
      <c r="I110" s="39"/>
    </row>
    <row r="111" spans="1:9" x14ac:dyDescent="0.3">
      <c r="A111" s="39"/>
      <c r="B111" s="39"/>
      <c r="C111" s="50"/>
      <c r="D111" s="39"/>
      <c r="E111" s="39"/>
      <c r="F111" s="39"/>
      <c r="G111" s="39"/>
      <c r="H111" s="39"/>
      <c r="I111" s="39"/>
    </row>
    <row r="112" spans="1:9" x14ac:dyDescent="0.3">
      <c r="A112" s="39"/>
      <c r="B112" s="39"/>
      <c r="C112" s="50"/>
      <c r="D112" s="39"/>
      <c r="E112" s="39"/>
      <c r="F112" s="39"/>
      <c r="G112" s="39"/>
      <c r="H112" s="39"/>
      <c r="I112" s="39"/>
    </row>
    <row r="113" spans="1:9" x14ac:dyDescent="0.3">
      <c r="A113" s="39"/>
      <c r="B113" s="39"/>
      <c r="C113" s="50"/>
      <c r="D113" s="39"/>
      <c r="E113" s="39"/>
      <c r="F113" s="39"/>
      <c r="G113" s="39"/>
      <c r="H113" s="39"/>
      <c r="I113" s="39"/>
    </row>
    <row r="114" spans="1:9" x14ac:dyDescent="0.3">
      <c r="A114" s="39"/>
      <c r="B114" s="39"/>
      <c r="C114" s="50"/>
      <c r="D114" s="39"/>
      <c r="E114" s="39"/>
      <c r="F114" s="39"/>
      <c r="G114" s="39"/>
      <c r="H114" s="39"/>
      <c r="I114" s="39"/>
    </row>
    <row r="115" spans="1:9" x14ac:dyDescent="0.3">
      <c r="A115" s="39"/>
      <c r="B115" s="39"/>
      <c r="C115" s="50"/>
      <c r="D115" s="39"/>
      <c r="E115" s="39"/>
      <c r="F115" s="39"/>
      <c r="G115" s="39"/>
      <c r="H115" s="39"/>
      <c r="I115" s="39"/>
    </row>
    <row r="116" spans="1:9" x14ac:dyDescent="0.3">
      <c r="A116" s="39"/>
      <c r="B116" s="39"/>
      <c r="C116" s="50"/>
      <c r="D116" s="39"/>
      <c r="E116" s="39"/>
      <c r="F116" s="39"/>
      <c r="G116" s="39"/>
      <c r="H116" s="39"/>
      <c r="I116" s="39"/>
    </row>
    <row r="117" spans="1:9" x14ac:dyDescent="0.3">
      <c r="A117" s="39"/>
      <c r="B117" s="39"/>
      <c r="C117" s="50"/>
      <c r="D117" s="39"/>
      <c r="E117" s="39"/>
      <c r="F117" s="39"/>
      <c r="G117" s="39"/>
      <c r="H117" s="39"/>
      <c r="I117" s="39"/>
    </row>
    <row r="118" spans="1:9" x14ac:dyDescent="0.3">
      <c r="A118" s="39"/>
      <c r="B118" s="39"/>
      <c r="C118" s="50"/>
      <c r="D118" s="39"/>
      <c r="E118" s="39"/>
      <c r="F118" s="39"/>
      <c r="G118" s="39"/>
      <c r="H118" s="39"/>
      <c r="I118" s="39"/>
    </row>
    <row r="119" spans="1:9" x14ac:dyDescent="0.3">
      <c r="A119" s="39"/>
      <c r="B119" s="39"/>
      <c r="C119" s="50"/>
      <c r="D119" s="39"/>
      <c r="E119" s="39"/>
      <c r="F119" s="39"/>
      <c r="G119" s="39"/>
      <c r="H119" s="39"/>
      <c r="I119" s="39"/>
    </row>
    <row r="120" spans="1:9" x14ac:dyDescent="0.3">
      <c r="A120" s="39"/>
      <c r="B120" s="39"/>
      <c r="C120" s="50"/>
      <c r="D120" s="39"/>
      <c r="E120" s="39"/>
      <c r="F120" s="39"/>
      <c r="G120" s="39"/>
      <c r="H120" s="39"/>
      <c r="I120" s="39"/>
    </row>
    <row r="121" spans="1:9" x14ac:dyDescent="0.3">
      <c r="A121" s="39"/>
      <c r="B121" s="39"/>
      <c r="C121" s="50"/>
      <c r="D121" s="39"/>
      <c r="E121" s="39"/>
      <c r="F121" s="39"/>
      <c r="G121" s="39"/>
      <c r="H121" s="39"/>
      <c r="I121" s="39"/>
    </row>
    <row r="122" spans="1:9" x14ac:dyDescent="0.3">
      <c r="A122" s="39"/>
      <c r="B122" s="39"/>
      <c r="C122" s="50"/>
      <c r="D122" s="39"/>
      <c r="E122" s="39"/>
      <c r="F122" s="39"/>
      <c r="G122" s="39"/>
      <c r="H122" s="39"/>
      <c r="I122" s="39"/>
    </row>
    <row r="123" spans="1:9" x14ac:dyDescent="0.3">
      <c r="A123" s="39"/>
      <c r="B123" s="39"/>
      <c r="C123" s="50"/>
      <c r="D123" s="39"/>
      <c r="E123" s="39"/>
      <c r="F123" s="39"/>
      <c r="G123" s="39"/>
      <c r="H123" s="39"/>
      <c r="I123" s="39"/>
    </row>
    <row r="124" spans="1:9" x14ac:dyDescent="0.3">
      <c r="A124" s="39"/>
      <c r="B124" s="39"/>
      <c r="C124" s="50"/>
      <c r="D124" s="39"/>
      <c r="E124" s="39"/>
      <c r="F124" s="39"/>
      <c r="G124" s="39"/>
      <c r="H124" s="39"/>
      <c r="I124" s="39"/>
    </row>
    <row r="125" spans="1:9" x14ac:dyDescent="0.3">
      <c r="A125" s="39"/>
      <c r="B125" s="39"/>
      <c r="C125" s="50"/>
      <c r="D125" s="39"/>
      <c r="E125" s="39"/>
      <c r="F125" s="39"/>
      <c r="G125" s="39"/>
      <c r="H125" s="39"/>
      <c r="I125" s="39"/>
    </row>
    <row r="126" spans="1:9" x14ac:dyDescent="0.3">
      <c r="A126" s="39"/>
      <c r="B126" s="39"/>
      <c r="C126" s="50"/>
      <c r="D126" s="39"/>
      <c r="E126" s="39"/>
      <c r="F126" s="39"/>
      <c r="G126" s="39"/>
      <c r="H126" s="39"/>
      <c r="I126" s="39"/>
    </row>
    <row r="127" spans="1:9" x14ac:dyDescent="0.3">
      <c r="A127" s="39"/>
      <c r="B127" s="39"/>
      <c r="C127" s="50"/>
      <c r="D127" s="39"/>
      <c r="E127" s="39"/>
      <c r="F127" s="39"/>
      <c r="G127" s="39"/>
      <c r="H127" s="39"/>
      <c r="I127" s="39"/>
    </row>
    <row r="128" spans="1:9" x14ac:dyDescent="0.3">
      <c r="A128" s="39"/>
      <c r="B128" s="39"/>
      <c r="C128" s="50"/>
      <c r="D128" s="39"/>
      <c r="E128" s="39"/>
      <c r="F128" s="39"/>
      <c r="G128" s="39"/>
      <c r="H128" s="39"/>
      <c r="I128" s="39"/>
    </row>
    <row r="129" spans="1:9" x14ac:dyDescent="0.3">
      <c r="A129" s="39"/>
      <c r="B129" s="39"/>
      <c r="C129" s="50"/>
      <c r="D129" s="39"/>
      <c r="E129" s="39"/>
      <c r="F129" s="39"/>
      <c r="G129" s="39"/>
      <c r="H129" s="39"/>
      <c r="I129" s="39"/>
    </row>
    <row r="130" spans="1:9" x14ac:dyDescent="0.3">
      <c r="A130" s="39"/>
      <c r="B130" s="39"/>
      <c r="C130" s="50"/>
      <c r="D130" s="39"/>
      <c r="E130" s="39"/>
      <c r="F130" s="39"/>
      <c r="G130" s="39"/>
      <c r="H130" s="39"/>
      <c r="I130" s="39"/>
    </row>
    <row r="131" spans="1:9" x14ac:dyDescent="0.3">
      <c r="A131" s="39"/>
      <c r="B131" s="39"/>
      <c r="C131" s="50"/>
      <c r="D131" s="39"/>
      <c r="E131" s="39"/>
      <c r="F131" s="39"/>
      <c r="G131" s="39"/>
      <c r="H131" s="39"/>
      <c r="I131" s="39"/>
    </row>
    <row r="132" spans="1:9" x14ac:dyDescent="0.3">
      <c r="A132" s="39"/>
      <c r="B132" s="39"/>
      <c r="C132" s="50"/>
      <c r="D132" s="39"/>
      <c r="E132" s="39"/>
      <c r="F132" s="39"/>
      <c r="G132" s="39"/>
      <c r="H132" s="39"/>
      <c r="I132" s="39"/>
    </row>
    <row r="133" spans="1:9" x14ac:dyDescent="0.3">
      <c r="A133" s="39"/>
      <c r="B133" s="39"/>
      <c r="C133" s="50"/>
      <c r="D133" s="39"/>
      <c r="E133" s="39"/>
      <c r="F133" s="39"/>
      <c r="G133" s="39"/>
      <c r="H133" s="39"/>
      <c r="I133" s="39"/>
    </row>
    <row r="134" spans="1:9" x14ac:dyDescent="0.3">
      <c r="A134" s="39"/>
      <c r="B134" s="39"/>
      <c r="C134" s="50"/>
      <c r="D134" s="39"/>
      <c r="E134" s="39"/>
      <c r="F134" s="39"/>
      <c r="G134" s="39"/>
      <c r="H134" s="39"/>
      <c r="I134" s="39"/>
    </row>
    <row r="135" spans="1:9" x14ac:dyDescent="0.3">
      <c r="A135" s="39"/>
      <c r="B135" s="39"/>
      <c r="C135" s="50"/>
      <c r="D135" s="39"/>
      <c r="E135" s="39"/>
      <c r="F135" s="39"/>
      <c r="G135" s="39"/>
      <c r="H135" s="39"/>
      <c r="I135" s="39"/>
    </row>
    <row r="136" spans="1:9" x14ac:dyDescent="0.3">
      <c r="A136" s="39"/>
      <c r="B136" s="39"/>
      <c r="C136" s="50"/>
      <c r="D136" s="39"/>
      <c r="E136" s="39"/>
      <c r="F136" s="39"/>
      <c r="G136" s="39"/>
      <c r="H136" s="39"/>
      <c r="I136" s="39"/>
    </row>
    <row r="137" spans="1:9" x14ac:dyDescent="0.3">
      <c r="A137" s="39"/>
      <c r="B137" s="39"/>
      <c r="C137" s="50"/>
      <c r="D137" s="39"/>
      <c r="E137" s="39"/>
      <c r="F137" s="39"/>
      <c r="G137" s="39"/>
      <c r="H137" s="39"/>
      <c r="I137" s="39"/>
    </row>
    <row r="138" spans="1:9" x14ac:dyDescent="0.3">
      <c r="A138" s="39"/>
      <c r="B138" s="39"/>
      <c r="C138" s="50"/>
      <c r="D138" s="39"/>
      <c r="E138" s="39"/>
      <c r="F138" s="39"/>
      <c r="G138" s="39"/>
      <c r="H138" s="39"/>
      <c r="I138" s="39"/>
    </row>
    <row r="139" spans="1:9" x14ac:dyDescent="0.3">
      <c r="A139" s="39"/>
      <c r="B139" s="39"/>
      <c r="C139" s="50"/>
      <c r="D139" s="39"/>
      <c r="E139" s="39"/>
      <c r="F139" s="39"/>
      <c r="G139" s="39"/>
      <c r="H139" s="39"/>
      <c r="I139" s="39"/>
    </row>
    <row r="140" spans="1:9" x14ac:dyDescent="0.3">
      <c r="A140" s="39"/>
      <c r="B140" s="39"/>
      <c r="C140" s="50"/>
      <c r="D140" s="39"/>
      <c r="E140" s="39"/>
      <c r="F140" s="39"/>
      <c r="G140" s="39"/>
      <c r="H140" s="39"/>
      <c r="I140" s="39"/>
    </row>
    <row r="141" spans="1:9" x14ac:dyDescent="0.3">
      <c r="A141" s="39"/>
      <c r="B141" s="39"/>
      <c r="C141" s="50"/>
      <c r="D141" s="39"/>
      <c r="E141" s="39"/>
      <c r="F141" s="39"/>
      <c r="G141" s="39"/>
      <c r="H141" s="39"/>
      <c r="I141" s="39"/>
    </row>
    <row r="142" spans="1:9" x14ac:dyDescent="0.3">
      <c r="A142" s="39"/>
      <c r="B142" s="39"/>
      <c r="C142" s="50"/>
      <c r="D142" s="39"/>
      <c r="E142" s="39"/>
      <c r="F142" s="39"/>
      <c r="G142" s="39"/>
      <c r="H142" s="39"/>
      <c r="I142" s="39"/>
    </row>
    <row r="143" spans="1:9" x14ac:dyDescent="0.3">
      <c r="A143" s="39"/>
      <c r="B143" s="39"/>
      <c r="C143" s="50"/>
      <c r="D143" s="39"/>
      <c r="E143" s="39"/>
      <c r="F143" s="39"/>
      <c r="G143" s="39"/>
      <c r="H143" s="39"/>
      <c r="I143" s="39"/>
    </row>
    <row r="144" spans="1:9" x14ac:dyDescent="0.3">
      <c r="A144" s="39"/>
      <c r="B144" s="39"/>
      <c r="C144" s="50"/>
      <c r="D144" s="39"/>
      <c r="E144" s="39"/>
      <c r="F144" s="39"/>
      <c r="G144" s="39"/>
      <c r="H144" s="39"/>
      <c r="I144" s="39"/>
    </row>
    <row r="145" spans="1:9" x14ac:dyDescent="0.3">
      <c r="A145" s="39"/>
      <c r="B145" s="39"/>
      <c r="C145" s="50"/>
      <c r="D145" s="39"/>
      <c r="E145" s="39"/>
      <c r="F145" s="39"/>
      <c r="G145" s="39"/>
      <c r="H145" s="39"/>
      <c r="I145" s="39"/>
    </row>
    <row r="146" spans="1:9" x14ac:dyDescent="0.3">
      <c r="A146" s="39"/>
      <c r="B146" s="39"/>
      <c r="C146" s="50"/>
      <c r="D146" s="39"/>
      <c r="E146" s="39"/>
      <c r="F146" s="39"/>
      <c r="G146" s="39"/>
      <c r="H146" s="39"/>
      <c r="I146" s="39"/>
    </row>
    <row r="147" spans="1:9" x14ac:dyDescent="0.3">
      <c r="A147" s="39"/>
      <c r="B147" s="39"/>
      <c r="C147" s="50"/>
      <c r="D147" s="39"/>
      <c r="E147" s="39"/>
      <c r="F147" s="39"/>
      <c r="G147" s="39"/>
      <c r="H147" s="39"/>
      <c r="I147" s="39"/>
    </row>
    <row r="148" spans="1:9" x14ac:dyDescent="0.3">
      <c r="A148" s="39"/>
      <c r="B148" s="39"/>
      <c r="C148" s="50"/>
      <c r="D148" s="39"/>
      <c r="E148" s="39"/>
      <c r="F148" s="39"/>
      <c r="G148" s="39"/>
      <c r="H148" s="39"/>
      <c r="I148" s="39"/>
    </row>
  </sheetData>
  <mergeCells count="21">
    <mergeCell ref="A2:I2"/>
    <mergeCell ref="A39:I39"/>
    <mergeCell ref="A25:I25"/>
    <mergeCell ref="A11:I11"/>
    <mergeCell ref="A32:I32"/>
    <mergeCell ref="A4:I4"/>
    <mergeCell ref="A18:I18"/>
    <mergeCell ref="J4:J9"/>
    <mergeCell ref="J11:J16"/>
    <mergeCell ref="J18:J23"/>
    <mergeCell ref="J25:J30"/>
    <mergeCell ref="A67:I67"/>
    <mergeCell ref="J67:J72"/>
    <mergeCell ref="J32:J37"/>
    <mergeCell ref="A53:I53"/>
    <mergeCell ref="J53:J58"/>
    <mergeCell ref="A60:I60"/>
    <mergeCell ref="J60:J65"/>
    <mergeCell ref="J39:J44"/>
    <mergeCell ref="J46:J51"/>
    <mergeCell ref="A46:I46"/>
  </mergeCells>
  <conditionalFormatting sqref="I33:I37">
    <cfRule type="cellIs" dxfId="105" priority="298" stopIfTrue="1" operator="between">
      <formula>17</formula>
      <formula>24</formula>
    </cfRule>
    <cfRule type="cellIs" dxfId="104" priority="299" stopIfTrue="1" operator="between">
      <formula>25</formula>
      <formula>29</formula>
    </cfRule>
    <cfRule type="cellIs" dxfId="103" priority="300" stopIfTrue="1" operator="between">
      <formula>30</formula>
      <formula>100</formula>
    </cfRule>
  </conditionalFormatting>
  <conditionalFormatting sqref="D37:H37">
    <cfRule type="cellIs" dxfId="102" priority="295" stopIfTrue="1" operator="between">
      <formula>17</formula>
      <formula>24</formula>
    </cfRule>
    <cfRule type="cellIs" dxfId="101" priority="296" stopIfTrue="1" operator="between">
      <formula>25</formula>
      <formula>29</formula>
    </cfRule>
    <cfRule type="cellIs" dxfId="100" priority="297" stopIfTrue="1" operator="between">
      <formula>30</formula>
      <formula>100</formula>
    </cfRule>
  </conditionalFormatting>
  <conditionalFormatting sqref="D16:H16">
    <cfRule type="cellIs" dxfId="99" priority="124" stopIfTrue="1" operator="between">
      <formula>17</formula>
      <formula>24</formula>
    </cfRule>
    <cfRule type="cellIs" dxfId="98" priority="125" stopIfTrue="1" operator="between">
      <formula>25</formula>
      <formula>29</formula>
    </cfRule>
    <cfRule type="cellIs" dxfId="97" priority="126" stopIfTrue="1" operator="between">
      <formula>30</formula>
      <formula>100</formula>
    </cfRule>
  </conditionalFormatting>
  <conditionalFormatting sqref="I47:I51">
    <cfRule type="cellIs" dxfId="96" priority="163" stopIfTrue="1" operator="between">
      <formula>17</formula>
      <formula>24</formula>
    </cfRule>
    <cfRule type="cellIs" dxfId="95" priority="164" stopIfTrue="1" operator="between">
      <formula>25</formula>
      <formula>29</formula>
    </cfRule>
    <cfRule type="cellIs" dxfId="94" priority="165" stopIfTrue="1" operator="between">
      <formula>30</formula>
      <formula>100</formula>
    </cfRule>
  </conditionalFormatting>
  <conditionalFormatting sqref="D51:H51">
    <cfRule type="cellIs" dxfId="93" priority="160" stopIfTrue="1" operator="between">
      <formula>17</formula>
      <formula>24</formula>
    </cfRule>
    <cfRule type="cellIs" dxfId="92" priority="161" stopIfTrue="1" operator="between">
      <formula>25</formula>
      <formula>29</formula>
    </cfRule>
    <cfRule type="cellIs" dxfId="91" priority="162" stopIfTrue="1" operator="between">
      <formula>30</formula>
      <formula>100</formula>
    </cfRule>
  </conditionalFormatting>
  <conditionalFormatting sqref="I5:I9">
    <cfRule type="cellIs" dxfId="90" priority="145" stopIfTrue="1" operator="between">
      <formula>17</formula>
      <formula>24</formula>
    </cfRule>
    <cfRule type="cellIs" dxfId="89" priority="146" stopIfTrue="1" operator="between">
      <formula>25</formula>
      <formula>29</formula>
    </cfRule>
    <cfRule type="cellIs" dxfId="88" priority="147" stopIfTrue="1" operator="between">
      <formula>30</formula>
      <formula>100</formula>
    </cfRule>
  </conditionalFormatting>
  <conditionalFormatting sqref="D9:H9">
    <cfRule type="cellIs" dxfId="87" priority="142" stopIfTrue="1" operator="between">
      <formula>17</formula>
      <formula>24</formula>
    </cfRule>
    <cfRule type="cellIs" dxfId="86" priority="143" stopIfTrue="1" operator="between">
      <formula>25</formula>
      <formula>29</formula>
    </cfRule>
    <cfRule type="cellIs" dxfId="85" priority="144" stopIfTrue="1" operator="between">
      <formula>30</formula>
      <formula>100</formula>
    </cfRule>
  </conditionalFormatting>
  <conditionalFormatting sqref="I23">
    <cfRule type="cellIs" dxfId="84" priority="136" stopIfTrue="1" operator="between">
      <formula>17</formula>
      <formula>24</formula>
    </cfRule>
    <cfRule type="cellIs" dxfId="83" priority="137" stopIfTrue="1" operator="between">
      <formula>25</formula>
      <formula>29</formula>
    </cfRule>
    <cfRule type="cellIs" dxfId="82" priority="138" stopIfTrue="1" operator="between">
      <formula>30</formula>
      <formula>100</formula>
    </cfRule>
  </conditionalFormatting>
  <conditionalFormatting sqref="D23:H23">
    <cfRule type="cellIs" dxfId="81" priority="133" stopIfTrue="1" operator="between">
      <formula>17</formula>
      <formula>24</formula>
    </cfRule>
    <cfRule type="cellIs" dxfId="80" priority="134" stopIfTrue="1" operator="between">
      <formula>25</formula>
      <formula>29</formula>
    </cfRule>
    <cfRule type="cellIs" dxfId="79" priority="135" stopIfTrue="1" operator="between">
      <formula>30</formula>
      <formula>100</formula>
    </cfRule>
  </conditionalFormatting>
  <conditionalFormatting sqref="I12:I16">
    <cfRule type="cellIs" dxfId="78" priority="127" stopIfTrue="1" operator="between">
      <formula>17</formula>
      <formula>24</formula>
    </cfRule>
    <cfRule type="cellIs" dxfId="77" priority="128" stopIfTrue="1" operator="between">
      <formula>25</formula>
      <formula>29</formula>
    </cfRule>
    <cfRule type="cellIs" dxfId="76" priority="129" stopIfTrue="1" operator="between">
      <formula>30</formula>
      <formula>100</formula>
    </cfRule>
  </conditionalFormatting>
  <conditionalFormatting sqref="I19:I22">
    <cfRule type="cellIs" dxfId="75" priority="112" stopIfTrue="1" operator="between">
      <formula>17</formula>
      <formula>24</formula>
    </cfRule>
    <cfRule type="cellIs" dxfId="74" priority="113" stopIfTrue="1" operator="between">
      <formula>25</formula>
      <formula>29</formula>
    </cfRule>
    <cfRule type="cellIs" dxfId="73" priority="114" stopIfTrue="1" operator="between">
      <formula>30</formula>
      <formula>100</formula>
    </cfRule>
  </conditionalFormatting>
  <conditionalFormatting sqref="D30:H30">
    <cfRule type="cellIs" dxfId="72" priority="97" stopIfTrue="1" operator="between">
      <formula>17</formula>
      <formula>24</formula>
    </cfRule>
    <cfRule type="cellIs" dxfId="71" priority="98" stopIfTrue="1" operator="between">
      <formula>25</formula>
      <formula>29</formula>
    </cfRule>
    <cfRule type="cellIs" dxfId="70" priority="99" stopIfTrue="1" operator="between">
      <formula>30</formula>
      <formula>100</formula>
    </cfRule>
  </conditionalFormatting>
  <conditionalFormatting sqref="I40:I44">
    <cfRule type="cellIs" dxfId="69" priority="106" stopIfTrue="1" operator="between">
      <formula>17</formula>
      <formula>24</formula>
    </cfRule>
    <cfRule type="cellIs" dxfId="68" priority="107" stopIfTrue="1" operator="between">
      <formula>25</formula>
      <formula>29</formula>
    </cfRule>
    <cfRule type="cellIs" dxfId="67" priority="108" stopIfTrue="1" operator="between">
      <formula>30</formula>
      <formula>100</formula>
    </cfRule>
  </conditionalFormatting>
  <conditionalFormatting sqref="D44:H44">
    <cfRule type="cellIs" dxfId="66" priority="103" stopIfTrue="1" operator="between">
      <formula>17</formula>
      <formula>24</formula>
    </cfRule>
    <cfRule type="cellIs" dxfId="65" priority="104" stopIfTrue="1" operator="between">
      <formula>25</formula>
      <formula>29</formula>
    </cfRule>
    <cfRule type="cellIs" dxfId="64" priority="105" stopIfTrue="1" operator="between">
      <formula>30</formula>
      <formula>100</formula>
    </cfRule>
  </conditionalFormatting>
  <conditionalFormatting sqref="I30">
    <cfRule type="cellIs" dxfId="63" priority="100" stopIfTrue="1" operator="between">
      <formula>17</formula>
      <formula>24</formula>
    </cfRule>
    <cfRule type="cellIs" dxfId="62" priority="101" stopIfTrue="1" operator="between">
      <formula>25</formula>
      <formula>29</formula>
    </cfRule>
    <cfRule type="cellIs" dxfId="61" priority="102" stopIfTrue="1" operator="between">
      <formula>30</formula>
      <formula>100</formula>
    </cfRule>
  </conditionalFormatting>
  <conditionalFormatting sqref="I26:I29">
    <cfRule type="cellIs" dxfId="60" priority="94" stopIfTrue="1" operator="between">
      <formula>17</formula>
      <formula>24</formula>
    </cfRule>
    <cfRule type="cellIs" dxfId="59" priority="95" stopIfTrue="1" operator="between">
      <formula>25</formula>
      <formula>29</formula>
    </cfRule>
    <cfRule type="cellIs" dxfId="58" priority="96" stopIfTrue="1" operator="between">
      <formula>30</formula>
      <formula>100</formula>
    </cfRule>
  </conditionalFormatting>
  <conditionalFormatting sqref="D5:H8">
    <cfRule type="cellIs" dxfId="57" priority="75" operator="equal">
      <formula>19</formula>
    </cfRule>
    <cfRule type="cellIs" dxfId="56" priority="76" operator="equal">
      <formula>18</formula>
    </cfRule>
    <cfRule type="cellIs" dxfId="55" priority="77" operator="between">
      <formula>25</formula>
      <formula>29</formula>
    </cfRule>
    <cfRule type="cellIs" dxfId="54" priority="78" operator="between">
      <formula>20</formula>
      <formula>24</formula>
    </cfRule>
  </conditionalFormatting>
  <conditionalFormatting sqref="D12:H15">
    <cfRule type="cellIs" dxfId="53" priority="71" operator="equal">
      <formula>19</formula>
    </cfRule>
    <cfRule type="cellIs" dxfId="52" priority="72" operator="equal">
      <formula>18</formula>
    </cfRule>
    <cfRule type="cellIs" dxfId="51" priority="73" operator="between">
      <formula>25</formula>
      <formula>29</formula>
    </cfRule>
    <cfRule type="cellIs" dxfId="50" priority="74" operator="between">
      <formula>20</formula>
      <formula>24</formula>
    </cfRule>
  </conditionalFormatting>
  <conditionalFormatting sqref="D19:H22">
    <cfRule type="cellIs" dxfId="49" priority="67" operator="equal">
      <formula>19</formula>
    </cfRule>
    <cfRule type="cellIs" dxfId="48" priority="68" operator="equal">
      <formula>18</formula>
    </cfRule>
    <cfRule type="cellIs" dxfId="47" priority="69" operator="between">
      <formula>25</formula>
      <formula>29</formula>
    </cfRule>
    <cfRule type="cellIs" dxfId="46" priority="70" operator="between">
      <formula>20</formula>
      <formula>24</formula>
    </cfRule>
  </conditionalFormatting>
  <conditionalFormatting sqref="D26:H29">
    <cfRule type="cellIs" dxfId="45" priority="63" operator="equal">
      <formula>19</formula>
    </cfRule>
    <cfRule type="cellIs" dxfId="44" priority="64" operator="equal">
      <formula>18</formula>
    </cfRule>
    <cfRule type="cellIs" dxfId="43" priority="65" operator="between">
      <formula>25</formula>
      <formula>29</formula>
    </cfRule>
    <cfRule type="cellIs" dxfId="42" priority="66" operator="between">
      <formula>20</formula>
      <formula>24</formula>
    </cfRule>
  </conditionalFormatting>
  <conditionalFormatting sqref="D33:H36">
    <cfRule type="cellIs" dxfId="41" priority="59" operator="equal">
      <formula>19</formula>
    </cfRule>
    <cfRule type="cellIs" dxfId="40" priority="60" operator="equal">
      <formula>18</formula>
    </cfRule>
    <cfRule type="cellIs" dxfId="39" priority="61" operator="between">
      <formula>25</formula>
      <formula>29</formula>
    </cfRule>
    <cfRule type="cellIs" dxfId="38" priority="62" operator="between">
      <formula>20</formula>
      <formula>24</formula>
    </cfRule>
  </conditionalFormatting>
  <conditionalFormatting sqref="D40:H43">
    <cfRule type="cellIs" dxfId="37" priority="55" operator="equal">
      <formula>19</formula>
    </cfRule>
    <cfRule type="cellIs" dxfId="36" priority="56" operator="equal">
      <formula>18</formula>
    </cfRule>
    <cfRule type="cellIs" dxfId="35" priority="57" operator="between">
      <formula>25</formula>
      <formula>29</formula>
    </cfRule>
    <cfRule type="cellIs" dxfId="34" priority="58" operator="between">
      <formula>20</formula>
      <formula>24</formula>
    </cfRule>
  </conditionalFormatting>
  <conditionalFormatting sqref="D47:H50">
    <cfRule type="cellIs" dxfId="33" priority="51" operator="equal">
      <formula>19</formula>
    </cfRule>
    <cfRule type="cellIs" dxfId="32" priority="52" operator="equal">
      <formula>18</formula>
    </cfRule>
    <cfRule type="cellIs" dxfId="31" priority="53" operator="between">
      <formula>25</formula>
      <formula>29</formula>
    </cfRule>
    <cfRule type="cellIs" dxfId="30" priority="54" operator="between">
      <formula>20</formula>
      <formula>24</formula>
    </cfRule>
  </conditionalFormatting>
  <conditionalFormatting sqref="D61:H64">
    <cfRule type="cellIs" dxfId="29" priority="11" operator="equal">
      <formula>19</formula>
    </cfRule>
    <cfRule type="cellIs" dxfId="28" priority="12" operator="equal">
      <formula>18</formula>
    </cfRule>
    <cfRule type="cellIs" dxfId="27" priority="13" operator="between">
      <formula>25</formula>
      <formula>29</formula>
    </cfRule>
    <cfRule type="cellIs" dxfId="26" priority="14" operator="between">
      <formula>20</formula>
      <formula>24</formula>
    </cfRule>
  </conditionalFormatting>
  <conditionalFormatting sqref="I54:I58">
    <cfRule type="cellIs" dxfId="25" priority="28" stopIfTrue="1" operator="between">
      <formula>17</formula>
      <formula>24</formula>
    </cfRule>
    <cfRule type="cellIs" dxfId="24" priority="29" stopIfTrue="1" operator="between">
      <formula>25</formula>
      <formula>29</formula>
    </cfRule>
    <cfRule type="cellIs" dxfId="23" priority="30" stopIfTrue="1" operator="between">
      <formula>30</formula>
      <formula>100</formula>
    </cfRule>
  </conditionalFormatting>
  <conditionalFormatting sqref="D58:H58">
    <cfRule type="cellIs" dxfId="22" priority="25" stopIfTrue="1" operator="between">
      <formula>17</formula>
      <formula>24</formula>
    </cfRule>
    <cfRule type="cellIs" dxfId="21" priority="26" stopIfTrue="1" operator="between">
      <formula>25</formula>
      <formula>29</formula>
    </cfRule>
    <cfRule type="cellIs" dxfId="20" priority="27" stopIfTrue="1" operator="between">
      <formula>30</formula>
      <formula>100</formula>
    </cfRule>
  </conditionalFormatting>
  <conditionalFormatting sqref="D54:H57">
    <cfRule type="cellIs" dxfId="19" priority="21" operator="equal">
      <formula>19</formula>
    </cfRule>
    <cfRule type="cellIs" dxfId="18" priority="22" operator="equal">
      <formula>18</formula>
    </cfRule>
    <cfRule type="cellIs" dxfId="17" priority="23" operator="between">
      <formula>25</formula>
      <formula>29</formula>
    </cfRule>
    <cfRule type="cellIs" dxfId="16" priority="24" operator="between">
      <formula>20</formula>
      <formula>24</formula>
    </cfRule>
  </conditionalFormatting>
  <conditionalFormatting sqref="I61:I65">
    <cfRule type="cellIs" dxfId="15" priority="18" stopIfTrue="1" operator="between">
      <formula>17</formula>
      <formula>24</formula>
    </cfRule>
    <cfRule type="cellIs" dxfId="14" priority="19" stopIfTrue="1" operator="between">
      <formula>25</formula>
      <formula>29</formula>
    </cfRule>
    <cfRule type="cellIs" dxfId="13" priority="20" stopIfTrue="1" operator="between">
      <formula>30</formula>
      <formula>100</formula>
    </cfRule>
  </conditionalFormatting>
  <conditionalFormatting sqref="D65:H65">
    <cfRule type="cellIs" dxfId="12" priority="15" stopIfTrue="1" operator="between">
      <formula>17</formula>
      <formula>24</formula>
    </cfRule>
    <cfRule type="cellIs" dxfId="11" priority="16" stopIfTrue="1" operator="between">
      <formula>25</formula>
      <formula>29</formula>
    </cfRule>
    <cfRule type="cellIs" dxfId="10" priority="17" stopIfTrue="1" operator="between">
      <formula>30</formula>
      <formula>100</formula>
    </cfRule>
  </conditionalFormatting>
  <conditionalFormatting sqref="D68:H71">
    <cfRule type="cellIs" dxfId="9" priority="1" operator="equal">
      <formula>19</formula>
    </cfRule>
    <cfRule type="cellIs" dxfId="8" priority="2" operator="equal">
      <formula>18</formula>
    </cfRule>
    <cfRule type="cellIs" dxfId="7" priority="3" operator="between">
      <formula>25</formula>
      <formula>29</formula>
    </cfRule>
    <cfRule type="cellIs" dxfId="6" priority="4" operator="between">
      <formula>20</formula>
      <formula>24</formula>
    </cfRule>
  </conditionalFormatting>
  <conditionalFormatting sqref="I68:I72">
    <cfRule type="cellIs" dxfId="5" priority="8" stopIfTrue="1" operator="between">
      <formula>17</formula>
      <formula>24</formula>
    </cfRule>
    <cfRule type="cellIs" dxfId="4" priority="9" stopIfTrue="1" operator="between">
      <formula>25</formula>
      <formula>29</formula>
    </cfRule>
    <cfRule type="cellIs" dxfId="3" priority="10" stopIfTrue="1" operator="between">
      <formula>30</formula>
      <formula>100</formula>
    </cfRule>
  </conditionalFormatting>
  <conditionalFormatting sqref="D72:H72">
    <cfRule type="cellIs" dxfId="2" priority="5" stopIfTrue="1" operator="between">
      <formula>17</formula>
      <formula>24</formula>
    </cfRule>
    <cfRule type="cellIs" dxfId="1" priority="6" stopIfTrue="1" operator="between">
      <formula>25</formula>
      <formula>29</formula>
    </cfRule>
    <cfRule type="cellIs" dxfId="0" priority="7" stopIfTrue="1" operator="between">
      <formula>30</formula>
      <formula>100</formula>
    </cfRule>
  </conditionalFormatting>
  <pageMargins left="0.59055118110236215" right="0.59055118110236215" top="0.59055118110236215" bottom="0.59055118110236215" header="0" footer="0"/>
  <pageSetup paperSize="9" scale="90" orientation="portrait" verticalDpi="300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zoomScaleNormal="100" workbookViewId="0">
      <selection activeCell="P17" sqref="P17"/>
    </sheetView>
  </sheetViews>
  <sheetFormatPr baseColWidth="10" defaultRowHeight="14.4" x14ac:dyDescent="0.3"/>
  <cols>
    <col min="1" max="1" width="6.33203125" bestFit="1" customWidth="1"/>
    <col min="2" max="2" width="24.6640625" bestFit="1" customWidth="1"/>
    <col min="3" max="13" width="5.6640625" customWidth="1"/>
  </cols>
  <sheetData>
    <row r="1" spans="1:13" x14ac:dyDescent="0.3">
      <c r="A1" s="55"/>
      <c r="B1" s="55"/>
      <c r="C1" s="56" t="s">
        <v>135</v>
      </c>
      <c r="D1" s="56" t="s">
        <v>136</v>
      </c>
      <c r="E1" s="56" t="s">
        <v>137</v>
      </c>
      <c r="F1" s="56" t="s">
        <v>138</v>
      </c>
      <c r="G1" s="56" t="s">
        <v>139</v>
      </c>
      <c r="H1" s="56" t="s">
        <v>140</v>
      </c>
      <c r="I1" s="56" t="s">
        <v>141</v>
      </c>
      <c r="J1" s="56" t="s">
        <v>142</v>
      </c>
      <c r="K1" s="56" t="s">
        <v>143</v>
      </c>
      <c r="L1" s="57" t="s">
        <v>144</v>
      </c>
      <c r="M1" s="58" t="s">
        <v>145</v>
      </c>
    </row>
    <row r="2" spans="1:13" ht="15.6" x14ac:dyDescent="0.3">
      <c r="A2" s="61" t="s">
        <v>64</v>
      </c>
      <c r="B2" s="59" t="s">
        <v>63</v>
      </c>
      <c r="C2" s="56" t="str">
        <f t="shared" ref="C2" si="0">IF(COUNTIF(Damen,A2)&gt;0,COUNTIF(Damen,A2),"")</f>
        <v/>
      </c>
      <c r="D2" s="56">
        <f t="shared" ref="D2" si="1">IF(COUNTIF(Herren,A2)&gt;0,COUNTIF(Herren,A2),"")</f>
        <v>1</v>
      </c>
      <c r="E2" s="56" t="str">
        <f t="shared" ref="E2" si="2">IF(COUNTIF(SwI,A2)&gt;0,COUNTIF(SwI,A2),"")</f>
        <v/>
      </c>
      <c r="F2" s="56" t="str">
        <f t="shared" ref="F2" si="3">IF(COUNTIF(SwII,A2)&gt;0,COUNTIF(SwII,A2),"")</f>
        <v/>
      </c>
      <c r="G2" s="56">
        <f t="shared" ref="G2" si="4">IF(COUNTIF(SmI,A2)&gt;0,COUNTIF(SmI,A2),"")</f>
        <v>2</v>
      </c>
      <c r="H2" s="56" t="str">
        <f t="shared" ref="H2" si="5">IF(COUNTIF(SmII,A2)&gt;0,COUNTIF(SmII,A2),"")</f>
        <v/>
      </c>
      <c r="I2" s="56" t="str">
        <f t="shared" ref="I2:I20" si="6">IF(COUNTIF(Jm,A2)&gt;0,COUNTIF(Jm,A2),"")</f>
        <v/>
      </c>
      <c r="J2" s="56">
        <f t="shared" ref="J2" si="7">IF(COUNTIF(Jw,A2)&gt;0,COUNTIF(Jw,A2),"")</f>
        <v>1</v>
      </c>
      <c r="K2" s="56" t="str">
        <f t="shared" ref="K2:K20" si="8">IF(COUNTIF(Schm,A2)&gt;0,COUNTIF(Schm,A2),"")</f>
        <v/>
      </c>
      <c r="L2" s="56"/>
      <c r="M2" s="60">
        <f t="shared" ref="M2:M20" si="9">IF(SUM(C2:L2)&gt;0,SUM(C2:L2),"")</f>
        <v>4</v>
      </c>
    </row>
    <row r="3" spans="1:13" ht="15.6" x14ac:dyDescent="0.3">
      <c r="A3" s="61" t="s">
        <v>56</v>
      </c>
      <c r="B3" s="59" t="s">
        <v>19</v>
      </c>
      <c r="C3" s="56" t="str">
        <f t="shared" ref="C3:C20" si="10">IF(COUNTIF(Damen,A3)&gt;0,COUNTIF(Damen,A3),"")</f>
        <v/>
      </c>
      <c r="D3" s="56">
        <f t="shared" ref="D3:D20" si="11">IF(COUNTIF(Herren,A3)&gt;0,COUNTIF(Herren,A3),"")</f>
        <v>1</v>
      </c>
      <c r="E3" s="56">
        <f t="shared" ref="E3:E20" si="12">IF(COUNTIF(SwI,A3)&gt;0,COUNTIF(SwI,A3),"")</f>
        <v>1</v>
      </c>
      <c r="F3" s="56">
        <f t="shared" ref="F3:F20" si="13">IF(COUNTIF(SwII,A3)&gt;0,COUNTIF(SwII,A3),"")</f>
        <v>1</v>
      </c>
      <c r="G3" s="56" t="str">
        <f t="shared" ref="G3:G20" si="14">IF(COUNTIF(SmI,A3)&gt;0,COUNTIF(SmI,A3),"")</f>
        <v/>
      </c>
      <c r="H3" s="56">
        <f t="shared" ref="H3:H20" si="15">IF(COUNTIF(SmII,A3)&gt;0,COUNTIF(SmII,A3),"")</f>
        <v>2</v>
      </c>
      <c r="I3" s="56" t="str">
        <f t="shared" si="6"/>
        <v/>
      </c>
      <c r="J3" s="56" t="str">
        <f t="shared" ref="J3:J20" si="16">IF(COUNTIF(Jw,A3)&gt;0,COUNTIF(Jw,A3),"")</f>
        <v/>
      </c>
      <c r="K3" s="56" t="str">
        <f t="shared" si="8"/>
        <v/>
      </c>
      <c r="L3" s="56"/>
      <c r="M3" s="60">
        <f t="shared" si="9"/>
        <v>5</v>
      </c>
    </row>
    <row r="4" spans="1:13" ht="15.6" x14ac:dyDescent="0.3">
      <c r="A4" s="61" t="s">
        <v>37</v>
      </c>
      <c r="B4" s="59" t="s">
        <v>1</v>
      </c>
      <c r="C4" s="56" t="str">
        <f t="shared" si="10"/>
        <v/>
      </c>
      <c r="D4" s="56">
        <f t="shared" si="11"/>
        <v>1</v>
      </c>
      <c r="E4" s="56">
        <f t="shared" si="12"/>
        <v>1</v>
      </c>
      <c r="F4" s="56">
        <f t="shared" si="13"/>
        <v>1</v>
      </c>
      <c r="G4" s="56">
        <f t="shared" si="14"/>
        <v>1</v>
      </c>
      <c r="H4" s="56">
        <f t="shared" si="15"/>
        <v>6</v>
      </c>
      <c r="I4" s="56" t="str">
        <f t="shared" si="6"/>
        <v/>
      </c>
      <c r="J4" s="56">
        <f t="shared" si="16"/>
        <v>1</v>
      </c>
      <c r="K4" s="56" t="str">
        <f t="shared" si="8"/>
        <v/>
      </c>
      <c r="L4" s="56"/>
      <c r="M4" s="60">
        <f t="shared" si="9"/>
        <v>11</v>
      </c>
    </row>
    <row r="5" spans="1:13" ht="15.6" x14ac:dyDescent="0.3">
      <c r="A5" s="61" t="s">
        <v>38</v>
      </c>
      <c r="B5" s="59" t="s">
        <v>66</v>
      </c>
      <c r="C5" s="56" t="str">
        <f t="shared" si="10"/>
        <v/>
      </c>
      <c r="D5" s="56" t="str">
        <f t="shared" si="11"/>
        <v/>
      </c>
      <c r="E5" s="56">
        <f t="shared" si="12"/>
        <v>2</v>
      </c>
      <c r="F5" s="56">
        <f t="shared" si="13"/>
        <v>3</v>
      </c>
      <c r="G5" s="56">
        <f t="shared" si="14"/>
        <v>1</v>
      </c>
      <c r="H5" s="56">
        <f t="shared" si="15"/>
        <v>5</v>
      </c>
      <c r="I5" s="56" t="str">
        <f t="shared" si="6"/>
        <v/>
      </c>
      <c r="J5" s="56" t="str">
        <f t="shared" si="16"/>
        <v/>
      </c>
      <c r="K5" s="56" t="str">
        <f t="shared" si="8"/>
        <v/>
      </c>
      <c r="L5" s="56"/>
      <c r="M5" s="60">
        <f t="shared" si="9"/>
        <v>11</v>
      </c>
    </row>
    <row r="6" spans="1:13" s="35" customFormat="1" ht="15.6" x14ac:dyDescent="0.3">
      <c r="A6" s="61" t="s">
        <v>177</v>
      </c>
      <c r="B6" s="59" t="s">
        <v>178</v>
      </c>
      <c r="C6" s="56">
        <f t="shared" si="10"/>
        <v>1</v>
      </c>
      <c r="D6" s="56">
        <f t="shared" si="11"/>
        <v>3</v>
      </c>
      <c r="E6" s="56" t="str">
        <f t="shared" si="12"/>
        <v/>
      </c>
      <c r="F6" s="56" t="str">
        <f t="shared" si="13"/>
        <v/>
      </c>
      <c r="G6" s="56" t="str">
        <f t="shared" si="14"/>
        <v/>
      </c>
      <c r="H6" s="56" t="str">
        <f t="shared" si="15"/>
        <v/>
      </c>
      <c r="I6" s="56" t="str">
        <f t="shared" si="6"/>
        <v/>
      </c>
      <c r="J6" s="56" t="str">
        <f t="shared" si="16"/>
        <v/>
      </c>
      <c r="K6" s="56" t="str">
        <f t="shared" si="8"/>
        <v/>
      </c>
      <c r="L6" s="56"/>
      <c r="M6" s="60">
        <f t="shared" si="9"/>
        <v>4</v>
      </c>
    </row>
    <row r="7" spans="1:13" s="35" customFormat="1" ht="15.6" x14ac:dyDescent="0.3">
      <c r="A7" s="61" t="s">
        <v>181</v>
      </c>
      <c r="B7" s="59" t="s">
        <v>182</v>
      </c>
      <c r="C7" s="56" t="str">
        <f t="shared" si="10"/>
        <v/>
      </c>
      <c r="D7" s="56">
        <f t="shared" si="11"/>
        <v>1</v>
      </c>
      <c r="E7" s="56" t="str">
        <f t="shared" si="12"/>
        <v/>
      </c>
      <c r="F7" s="56" t="str">
        <f t="shared" si="13"/>
        <v/>
      </c>
      <c r="G7" s="56" t="str">
        <f t="shared" si="14"/>
        <v/>
      </c>
      <c r="H7" s="56" t="str">
        <f t="shared" si="15"/>
        <v/>
      </c>
      <c r="I7" s="56" t="str">
        <f t="shared" si="6"/>
        <v/>
      </c>
      <c r="J7" s="56" t="str">
        <f t="shared" si="16"/>
        <v/>
      </c>
      <c r="K7" s="56" t="str">
        <f t="shared" si="8"/>
        <v/>
      </c>
      <c r="L7" s="56"/>
      <c r="M7" s="60">
        <f t="shared" si="9"/>
        <v>1</v>
      </c>
    </row>
    <row r="8" spans="1:13" ht="15.6" x14ac:dyDescent="0.3">
      <c r="A8" s="61" t="s">
        <v>39</v>
      </c>
      <c r="B8" s="59" t="s">
        <v>68</v>
      </c>
      <c r="C8" s="56" t="str">
        <f t="shared" si="10"/>
        <v/>
      </c>
      <c r="D8" s="56" t="str">
        <f t="shared" si="11"/>
        <v/>
      </c>
      <c r="E8" s="56" t="str">
        <f t="shared" si="12"/>
        <v/>
      </c>
      <c r="F8" s="56">
        <f t="shared" si="13"/>
        <v>1</v>
      </c>
      <c r="G8" s="56" t="str">
        <f t="shared" si="14"/>
        <v/>
      </c>
      <c r="H8" s="56">
        <f t="shared" si="15"/>
        <v>2</v>
      </c>
      <c r="I8" s="56" t="str">
        <f t="shared" si="6"/>
        <v/>
      </c>
      <c r="J8" s="56" t="str">
        <f t="shared" si="16"/>
        <v/>
      </c>
      <c r="K8" s="56" t="str">
        <f t="shared" si="8"/>
        <v/>
      </c>
      <c r="L8" s="56"/>
      <c r="M8" s="60">
        <f t="shared" si="9"/>
        <v>3</v>
      </c>
    </row>
    <row r="9" spans="1:13" ht="15.6" x14ac:dyDescent="0.3">
      <c r="A9" s="61" t="s">
        <v>73</v>
      </c>
      <c r="B9" s="59" t="s">
        <v>72</v>
      </c>
      <c r="C9" s="56" t="str">
        <f t="shared" si="10"/>
        <v/>
      </c>
      <c r="D9" s="56" t="str">
        <f t="shared" si="11"/>
        <v/>
      </c>
      <c r="E9" s="56" t="str">
        <f t="shared" si="12"/>
        <v/>
      </c>
      <c r="F9" s="56" t="str">
        <f t="shared" si="13"/>
        <v/>
      </c>
      <c r="G9" s="56" t="str">
        <f t="shared" si="14"/>
        <v/>
      </c>
      <c r="H9" s="56">
        <f t="shared" si="15"/>
        <v>1</v>
      </c>
      <c r="I9" s="56" t="str">
        <f t="shared" si="6"/>
        <v/>
      </c>
      <c r="J9" s="56" t="str">
        <f t="shared" si="16"/>
        <v/>
      </c>
      <c r="K9" s="56" t="str">
        <f t="shared" si="8"/>
        <v/>
      </c>
      <c r="L9" s="56"/>
      <c r="M9" s="60">
        <f t="shared" si="9"/>
        <v>1</v>
      </c>
    </row>
    <row r="10" spans="1:13" ht="15.6" x14ac:dyDescent="0.3">
      <c r="A10" s="61" t="s">
        <v>55</v>
      </c>
      <c r="B10" s="59" t="s">
        <v>70</v>
      </c>
      <c r="C10" s="56" t="str">
        <f t="shared" si="10"/>
        <v/>
      </c>
      <c r="D10" s="56" t="str">
        <f t="shared" si="11"/>
        <v/>
      </c>
      <c r="E10" s="56" t="str">
        <f t="shared" si="12"/>
        <v/>
      </c>
      <c r="F10" s="56" t="str">
        <f t="shared" si="13"/>
        <v/>
      </c>
      <c r="G10" s="56" t="str">
        <f t="shared" si="14"/>
        <v/>
      </c>
      <c r="H10" s="56">
        <f t="shared" si="15"/>
        <v>1</v>
      </c>
      <c r="I10" s="56" t="str">
        <f t="shared" si="6"/>
        <v/>
      </c>
      <c r="J10" s="56" t="str">
        <f t="shared" si="16"/>
        <v/>
      </c>
      <c r="K10" s="56" t="str">
        <f t="shared" si="8"/>
        <v/>
      </c>
      <c r="L10" s="56"/>
      <c r="M10" s="60">
        <f t="shared" si="9"/>
        <v>1</v>
      </c>
    </row>
    <row r="11" spans="1:13" ht="15.6" x14ac:dyDescent="0.3">
      <c r="A11" s="61" t="s">
        <v>152</v>
      </c>
      <c r="B11" s="59" t="s">
        <v>163</v>
      </c>
      <c r="C11" s="56">
        <f t="shared" si="10"/>
        <v>1</v>
      </c>
      <c r="D11" s="56" t="str">
        <f t="shared" si="11"/>
        <v/>
      </c>
      <c r="E11" s="56" t="str">
        <f t="shared" si="12"/>
        <v/>
      </c>
      <c r="F11" s="56" t="str">
        <f t="shared" si="13"/>
        <v/>
      </c>
      <c r="G11" s="56" t="str">
        <f t="shared" si="14"/>
        <v/>
      </c>
      <c r="H11" s="56" t="str">
        <f t="shared" si="15"/>
        <v/>
      </c>
      <c r="I11" s="56" t="str">
        <f t="shared" si="6"/>
        <v/>
      </c>
      <c r="J11" s="56" t="str">
        <f t="shared" si="16"/>
        <v/>
      </c>
      <c r="K11" s="56" t="str">
        <f t="shared" si="8"/>
        <v/>
      </c>
      <c r="L11" s="56"/>
      <c r="M11" s="60">
        <f t="shared" si="9"/>
        <v>1</v>
      </c>
    </row>
    <row r="12" spans="1:13" ht="15.6" x14ac:dyDescent="0.3">
      <c r="A12" s="61" t="s">
        <v>40</v>
      </c>
      <c r="B12" s="59" t="s">
        <v>60</v>
      </c>
      <c r="C12" s="56" t="str">
        <f t="shared" si="10"/>
        <v/>
      </c>
      <c r="D12" s="56" t="str">
        <f t="shared" si="11"/>
        <v/>
      </c>
      <c r="E12" s="56">
        <f t="shared" si="12"/>
        <v>1</v>
      </c>
      <c r="F12" s="56" t="str">
        <f t="shared" si="13"/>
        <v/>
      </c>
      <c r="G12" s="56">
        <f t="shared" si="14"/>
        <v>1</v>
      </c>
      <c r="H12" s="56">
        <f t="shared" si="15"/>
        <v>1</v>
      </c>
      <c r="I12" s="56" t="str">
        <f t="shared" si="6"/>
        <v/>
      </c>
      <c r="J12" s="56" t="str">
        <f t="shared" si="16"/>
        <v/>
      </c>
      <c r="K12" s="56">
        <f t="shared" si="8"/>
        <v>1</v>
      </c>
      <c r="L12" s="56"/>
      <c r="M12" s="60">
        <f t="shared" si="9"/>
        <v>4</v>
      </c>
    </row>
    <row r="13" spans="1:13" ht="15.6" x14ac:dyDescent="0.3">
      <c r="A13" s="61" t="s">
        <v>62</v>
      </c>
      <c r="B13" s="59" t="s">
        <v>61</v>
      </c>
      <c r="C13" s="56">
        <f t="shared" si="10"/>
        <v>2</v>
      </c>
      <c r="D13" s="56">
        <f t="shared" si="11"/>
        <v>2</v>
      </c>
      <c r="E13" s="56" t="str">
        <f t="shared" si="12"/>
        <v/>
      </c>
      <c r="F13" s="56">
        <f t="shared" si="13"/>
        <v>1</v>
      </c>
      <c r="G13" s="56">
        <f t="shared" si="14"/>
        <v>1</v>
      </c>
      <c r="H13" s="56">
        <f t="shared" si="15"/>
        <v>4</v>
      </c>
      <c r="I13" s="56">
        <f t="shared" si="6"/>
        <v>2</v>
      </c>
      <c r="J13" s="56" t="str">
        <f t="shared" si="16"/>
        <v/>
      </c>
      <c r="K13" s="56" t="str">
        <f t="shared" si="8"/>
        <v/>
      </c>
      <c r="L13" s="56"/>
      <c r="M13" s="60">
        <f t="shared" si="9"/>
        <v>12</v>
      </c>
    </row>
    <row r="14" spans="1:13" ht="15.6" x14ac:dyDescent="0.3">
      <c r="A14" s="61" t="s">
        <v>53</v>
      </c>
      <c r="B14" s="59" t="s">
        <v>69</v>
      </c>
      <c r="C14" s="56" t="str">
        <f t="shared" si="10"/>
        <v/>
      </c>
      <c r="D14" s="56" t="str">
        <f t="shared" si="11"/>
        <v/>
      </c>
      <c r="E14" s="56" t="str">
        <f t="shared" si="12"/>
        <v/>
      </c>
      <c r="F14" s="56" t="str">
        <f t="shared" si="13"/>
        <v/>
      </c>
      <c r="G14" s="56" t="str">
        <f t="shared" si="14"/>
        <v/>
      </c>
      <c r="H14" s="56">
        <f t="shared" si="15"/>
        <v>1</v>
      </c>
      <c r="I14" s="56" t="str">
        <f t="shared" si="6"/>
        <v/>
      </c>
      <c r="J14" s="56" t="str">
        <f t="shared" si="16"/>
        <v/>
      </c>
      <c r="K14" s="56" t="str">
        <f t="shared" si="8"/>
        <v/>
      </c>
      <c r="L14" s="56"/>
      <c r="M14" s="60">
        <f t="shared" si="9"/>
        <v>1</v>
      </c>
    </row>
    <row r="15" spans="1:13" s="35" customFormat="1" ht="15.6" x14ac:dyDescent="0.3">
      <c r="A15" s="68" t="s">
        <v>149</v>
      </c>
      <c r="B15" s="69" t="s">
        <v>169</v>
      </c>
      <c r="C15" s="56" t="str">
        <f t="shared" si="10"/>
        <v/>
      </c>
      <c r="D15" s="56" t="str">
        <f t="shared" si="11"/>
        <v/>
      </c>
      <c r="E15" s="56">
        <f t="shared" si="12"/>
        <v>1</v>
      </c>
      <c r="F15" s="56" t="str">
        <f t="shared" si="13"/>
        <v/>
      </c>
      <c r="G15" s="56" t="str">
        <f t="shared" si="14"/>
        <v/>
      </c>
      <c r="H15" s="56">
        <f t="shared" si="15"/>
        <v>1</v>
      </c>
      <c r="I15" s="56" t="str">
        <f t="shared" si="6"/>
        <v/>
      </c>
      <c r="J15" s="56" t="str">
        <f t="shared" si="16"/>
        <v/>
      </c>
      <c r="K15" s="56" t="str">
        <f t="shared" si="8"/>
        <v/>
      </c>
      <c r="L15" s="56"/>
      <c r="M15" s="60">
        <f t="shared" si="9"/>
        <v>2</v>
      </c>
    </row>
    <row r="16" spans="1:13" ht="15.6" x14ac:dyDescent="0.3">
      <c r="A16" s="61" t="s">
        <v>43</v>
      </c>
      <c r="B16" s="59" t="s">
        <v>74</v>
      </c>
      <c r="C16" s="56" t="str">
        <f t="shared" si="10"/>
        <v/>
      </c>
      <c r="D16" s="56">
        <f t="shared" si="11"/>
        <v>1</v>
      </c>
      <c r="E16" s="56" t="str">
        <f t="shared" si="12"/>
        <v/>
      </c>
      <c r="F16" s="56" t="str">
        <f t="shared" si="13"/>
        <v/>
      </c>
      <c r="G16" s="56">
        <f t="shared" si="14"/>
        <v>1</v>
      </c>
      <c r="H16" s="56">
        <f t="shared" si="15"/>
        <v>1</v>
      </c>
      <c r="I16" s="56" t="str">
        <f t="shared" si="6"/>
        <v/>
      </c>
      <c r="J16" s="56" t="str">
        <f t="shared" si="16"/>
        <v/>
      </c>
      <c r="K16" s="56" t="str">
        <f t="shared" si="8"/>
        <v/>
      </c>
      <c r="L16" s="56"/>
      <c r="M16" s="60">
        <f t="shared" si="9"/>
        <v>3</v>
      </c>
    </row>
    <row r="17" spans="1:14" s="35" customFormat="1" ht="15.6" x14ac:dyDescent="0.3">
      <c r="A17" s="61" t="s">
        <v>183</v>
      </c>
      <c r="B17" s="59" t="s">
        <v>184</v>
      </c>
      <c r="C17" s="56" t="str">
        <f t="shared" si="10"/>
        <v/>
      </c>
      <c r="D17" s="56" t="str">
        <f t="shared" si="11"/>
        <v/>
      </c>
      <c r="E17" s="56" t="str">
        <f t="shared" si="12"/>
        <v/>
      </c>
      <c r="F17" s="56" t="str">
        <f t="shared" si="13"/>
        <v/>
      </c>
      <c r="G17" s="56">
        <f t="shared" si="14"/>
        <v>3</v>
      </c>
      <c r="H17" s="56" t="str">
        <f t="shared" si="15"/>
        <v/>
      </c>
      <c r="I17" s="56" t="str">
        <f t="shared" si="6"/>
        <v/>
      </c>
      <c r="J17" s="56" t="str">
        <f t="shared" si="16"/>
        <v/>
      </c>
      <c r="K17" s="56" t="str">
        <f t="shared" si="8"/>
        <v/>
      </c>
      <c r="L17" s="56"/>
      <c r="M17" s="60">
        <f t="shared" si="9"/>
        <v>3</v>
      </c>
    </row>
    <row r="18" spans="1:14" ht="15.6" x14ac:dyDescent="0.3">
      <c r="A18" s="61" t="s">
        <v>41</v>
      </c>
      <c r="B18" s="63" t="s">
        <v>65</v>
      </c>
      <c r="C18" s="56" t="str">
        <f t="shared" si="10"/>
        <v/>
      </c>
      <c r="D18" s="56" t="str">
        <f t="shared" si="11"/>
        <v/>
      </c>
      <c r="E18" s="56" t="str">
        <f t="shared" si="12"/>
        <v/>
      </c>
      <c r="F18" s="56">
        <f t="shared" si="13"/>
        <v>1</v>
      </c>
      <c r="G18" s="56">
        <f t="shared" si="14"/>
        <v>1</v>
      </c>
      <c r="H18" s="56" t="str">
        <f t="shared" si="15"/>
        <v/>
      </c>
      <c r="I18" s="56" t="str">
        <f t="shared" si="6"/>
        <v/>
      </c>
      <c r="J18" s="56" t="str">
        <f t="shared" si="16"/>
        <v/>
      </c>
      <c r="K18" s="56" t="str">
        <f t="shared" si="8"/>
        <v/>
      </c>
      <c r="L18" s="56"/>
      <c r="M18" s="60">
        <f t="shared" si="9"/>
        <v>2</v>
      </c>
    </row>
    <row r="19" spans="1:14" s="35" customFormat="1" ht="15.6" x14ac:dyDescent="0.3">
      <c r="A19" s="61" t="s">
        <v>146</v>
      </c>
      <c r="B19" s="62" t="s">
        <v>67</v>
      </c>
      <c r="C19" s="56" t="str">
        <f t="shared" si="10"/>
        <v/>
      </c>
      <c r="D19" s="56">
        <f t="shared" si="11"/>
        <v>2</v>
      </c>
      <c r="E19" s="56" t="str">
        <f t="shared" si="12"/>
        <v/>
      </c>
      <c r="F19" s="56" t="str">
        <f t="shared" si="13"/>
        <v/>
      </c>
      <c r="G19" s="56">
        <f t="shared" si="14"/>
        <v>2</v>
      </c>
      <c r="H19" s="56">
        <f t="shared" si="15"/>
        <v>3</v>
      </c>
      <c r="I19" s="56" t="str">
        <f t="shared" si="6"/>
        <v/>
      </c>
      <c r="J19" s="56" t="str">
        <f t="shared" si="16"/>
        <v/>
      </c>
      <c r="K19" s="56" t="str">
        <f t="shared" si="8"/>
        <v/>
      </c>
      <c r="L19" s="56"/>
      <c r="M19" s="60">
        <f t="shared" si="9"/>
        <v>7</v>
      </c>
    </row>
    <row r="20" spans="1:14" ht="16.2" thickBot="1" x14ac:dyDescent="0.35">
      <c r="A20" s="61" t="s">
        <v>179</v>
      </c>
      <c r="B20" s="63" t="s">
        <v>180</v>
      </c>
      <c r="C20" s="56" t="str">
        <f t="shared" si="10"/>
        <v/>
      </c>
      <c r="D20" s="56" t="str">
        <f t="shared" si="11"/>
        <v/>
      </c>
      <c r="E20" s="56" t="str">
        <f t="shared" si="12"/>
        <v/>
      </c>
      <c r="F20" s="56">
        <f t="shared" si="13"/>
        <v>1</v>
      </c>
      <c r="G20" s="56" t="str">
        <f t="shared" si="14"/>
        <v/>
      </c>
      <c r="H20" s="56">
        <f t="shared" si="15"/>
        <v>1</v>
      </c>
      <c r="I20" s="56" t="str">
        <f t="shared" si="6"/>
        <v/>
      </c>
      <c r="J20" s="56" t="str">
        <f t="shared" si="16"/>
        <v/>
      </c>
      <c r="K20" s="56" t="str">
        <f t="shared" si="8"/>
        <v/>
      </c>
      <c r="L20" s="56"/>
      <c r="M20" s="60">
        <f t="shared" si="9"/>
        <v>2</v>
      </c>
    </row>
    <row r="21" spans="1:14" ht="15" thickBot="1" x14ac:dyDescent="0.35">
      <c r="A21" s="39"/>
      <c r="B21" s="39"/>
      <c r="C21" s="64">
        <f t="shared" ref="C21:M21" si="17">SUM(C2:C20)</f>
        <v>4</v>
      </c>
      <c r="D21" s="65">
        <f t="shared" si="17"/>
        <v>12</v>
      </c>
      <c r="E21" s="65">
        <f t="shared" si="17"/>
        <v>6</v>
      </c>
      <c r="F21" s="65">
        <f t="shared" si="17"/>
        <v>9</v>
      </c>
      <c r="G21" s="65">
        <f t="shared" si="17"/>
        <v>13</v>
      </c>
      <c r="H21" s="65">
        <f t="shared" si="17"/>
        <v>29</v>
      </c>
      <c r="I21" s="65">
        <f t="shared" si="17"/>
        <v>2</v>
      </c>
      <c r="J21" s="65">
        <f t="shared" si="17"/>
        <v>2</v>
      </c>
      <c r="K21" s="65">
        <f t="shared" si="17"/>
        <v>1</v>
      </c>
      <c r="L21" s="66">
        <f t="shared" si="17"/>
        <v>0</v>
      </c>
      <c r="M21" s="67">
        <f t="shared" si="17"/>
        <v>78</v>
      </c>
      <c r="N21" s="75"/>
    </row>
  </sheetData>
  <sortState xmlns:xlrd2="http://schemas.microsoft.com/office/spreadsheetml/2017/richdata2" ref="A2:M20">
    <sortCondition ref="A2:A20"/>
  </sortState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Ergebnisliste</vt:lpstr>
      <vt:lpstr>Mannschaften</vt:lpstr>
      <vt:lpstr>Vereine &amp; Abkürzungen</vt:lpstr>
      <vt:lpstr>Damen</vt:lpstr>
      <vt:lpstr>Herren</vt:lpstr>
      <vt:lpstr>Jm</vt:lpstr>
      <vt:lpstr>Jw</vt:lpstr>
      <vt:lpstr>Schm</vt:lpstr>
      <vt:lpstr>SmI</vt:lpstr>
      <vt:lpstr>SmII</vt:lpstr>
      <vt:lpstr>SwI</vt:lpstr>
      <vt:lpstr>SwII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</dc:creator>
  <cp:lastModifiedBy>Dieter</cp:lastModifiedBy>
  <cp:lastPrinted>2020-09-06T14:40:53Z</cp:lastPrinted>
  <dcterms:created xsi:type="dcterms:W3CDTF">2012-02-01T08:00:19Z</dcterms:created>
  <dcterms:modified xsi:type="dcterms:W3CDTF">2020-09-08T07:51:44Z</dcterms:modified>
</cp:coreProperties>
</file>